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3.MODIFICATION_Demandes2025/"/>
    </mc:Choice>
  </mc:AlternateContent>
  <xr:revisionPtr revIDLastSave="15" documentId="8_{B4DAB9BD-C35A-4A2B-B45D-877BDC96DC61}" xr6:coauthVersionLast="47" xr6:coauthVersionMax="47" xr10:uidLastSave="{B5EEC49C-E500-4839-867F-8B01BDD028CD}"/>
  <bookViews>
    <workbookView xWindow="-108" yWindow="-108" windowWidth="23256" windowHeight="12456" tabRatio="370" xr2:uid="{1CA9FB68-C9FF-4397-A238-FE3920FF270E}"/>
  </bookViews>
  <sheets>
    <sheet name="Feuil1" sheetId="1" r:id="rId1"/>
    <sheet name="Feuil2" sheetId="4" r:id="rId2"/>
  </sheets>
  <definedNames>
    <definedName name="_xlnm._FilterDatabase" localSheetId="0" hidden="1">Feuil1!$D$214:$D$216</definedName>
    <definedName name="_xlnm.Print_Area" localSheetId="0">Feuil1!$A$1:$S$125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 l="1"/>
  <c r="G100" i="1"/>
  <c r="E155" i="1"/>
  <c r="C2" i="4" s="1"/>
  <c r="F2" i="4" s="1"/>
  <c r="F7" i="1" s="1"/>
  <c r="I81" i="1"/>
  <c r="G79" i="1" s="1"/>
  <c r="I99" i="1"/>
  <c r="F198" i="1"/>
  <c r="F199" i="1"/>
  <c r="A1" i="1"/>
  <c r="G116" i="1"/>
  <c r="G110" i="1"/>
  <c r="J105" i="1"/>
  <c r="C59" i="4"/>
  <c r="L59" i="4" s="1"/>
  <c r="L57" i="1" s="1"/>
  <c r="C30" i="4"/>
  <c r="K30" i="4" s="1"/>
  <c r="D170" i="1" s="1"/>
  <c r="C67" i="4" l="1"/>
  <c r="F67" i="4" s="1"/>
  <c r="K20" i="1" s="1"/>
  <c r="C37" i="4"/>
  <c r="F37" i="4" s="1"/>
  <c r="C123" i="1" s="1"/>
  <c r="C9" i="4"/>
  <c r="AD9" i="4" s="1"/>
  <c r="C16" i="4"/>
  <c r="M16" i="4" s="1"/>
  <c r="C82" i="4"/>
  <c r="G89" i="4" s="1"/>
  <c r="C23" i="4"/>
  <c r="O23" i="4" s="1"/>
  <c r="D103" i="1" s="1"/>
  <c r="C74" i="4"/>
  <c r="K74" i="4" s="1"/>
  <c r="L24" i="1" s="1"/>
  <c r="C51" i="4"/>
  <c r="G51" i="4" s="1"/>
  <c r="L85" i="1" s="1"/>
  <c r="C44" i="4"/>
  <c r="H44" i="4" s="1"/>
  <c r="L27" i="1" s="1"/>
  <c r="H16" i="4"/>
  <c r="F41" i="1" s="1"/>
  <c r="Q16" i="4"/>
  <c r="D51" i="1" s="1"/>
  <c r="H30" i="4"/>
  <c r="D167" i="1" s="1"/>
  <c r="T16" i="4"/>
  <c r="D54" i="1" s="1"/>
  <c r="F30" i="4"/>
  <c r="D165" i="1" s="1"/>
  <c r="V16" i="4"/>
  <c r="D57" i="1" s="1"/>
  <c r="R16" i="4"/>
  <c r="D52" i="1" s="1"/>
  <c r="Y2" i="4"/>
  <c r="F31" i="1" s="1"/>
  <c r="AC2" i="4"/>
  <c r="C83" i="1" s="1"/>
  <c r="L16" i="4"/>
  <c r="Q37" i="4"/>
  <c r="D198" i="1" s="1"/>
  <c r="N59" i="4"/>
  <c r="L67" i="1" s="1"/>
  <c r="AE2" i="4"/>
  <c r="D86" i="1" s="1"/>
  <c r="R37" i="4"/>
  <c r="D199" i="1" s="1"/>
  <c r="G59" i="4"/>
  <c r="W2" i="4"/>
  <c r="F29" i="1" s="1"/>
  <c r="K59" i="4"/>
  <c r="AH2" i="4"/>
  <c r="C14" i="1" s="1"/>
  <c r="I59" i="4"/>
  <c r="AA2" i="4"/>
  <c r="C33" i="1" s="1"/>
  <c r="N2" i="4"/>
  <c r="C5" i="1" s="1"/>
  <c r="T2" i="4"/>
  <c r="C24" i="1" s="1"/>
  <c r="AG2" i="4"/>
  <c r="C13" i="1" s="1"/>
  <c r="O16" i="4"/>
  <c r="D49" i="1" s="1"/>
  <c r="J16" i="4"/>
  <c r="H41" i="1" s="1"/>
  <c r="G30" i="4"/>
  <c r="D166" i="1" s="1"/>
  <c r="S2" i="4"/>
  <c r="C23" i="1" s="1"/>
  <c r="AF2" i="4"/>
  <c r="D87" i="1" s="1"/>
  <c r="I30" i="4"/>
  <c r="D168" i="1" s="1"/>
  <c r="L9" i="4"/>
  <c r="AD2" i="4"/>
  <c r="D85" i="1" s="1"/>
  <c r="K2" i="4"/>
  <c r="D162" i="1" s="1"/>
  <c r="N16" i="4"/>
  <c r="D48" i="1" s="1"/>
  <c r="U16" i="4"/>
  <c r="C56" i="1" s="1"/>
  <c r="F16" i="4"/>
  <c r="C38" i="1" s="1"/>
  <c r="J30" i="4"/>
  <c r="D169" i="1" s="1"/>
  <c r="V2" i="4"/>
  <c r="C26" i="1" s="1"/>
  <c r="G2" i="4"/>
  <c r="F8" i="1" s="1"/>
  <c r="I2" i="4"/>
  <c r="D160" i="1" s="1"/>
  <c r="M30" i="4"/>
  <c r="D65" i="1" s="1"/>
  <c r="L30" i="4"/>
  <c r="D64" i="1" s="1"/>
  <c r="Z2" i="4"/>
  <c r="C32" i="1" s="1"/>
  <c r="O2" i="4"/>
  <c r="C18" i="1" s="1"/>
  <c r="Q2" i="4"/>
  <c r="C21" i="1" s="1"/>
  <c r="P2" i="4"/>
  <c r="C20" i="1" s="1"/>
  <c r="I16" i="4"/>
  <c r="H40" i="1" s="1"/>
  <c r="K16" i="4"/>
  <c r="C42" i="1" s="1"/>
  <c r="N30" i="4"/>
  <c r="D67" i="1" s="1"/>
  <c r="R2" i="4"/>
  <c r="C22" i="1" s="1"/>
  <c r="U2" i="4"/>
  <c r="C25" i="1" s="1"/>
  <c r="M59" i="4"/>
  <c r="L59" i="1" s="1"/>
  <c r="X2" i="4"/>
  <c r="F30" i="1" s="1"/>
  <c r="M2" i="4"/>
  <c r="J2" i="4"/>
  <c r="D161" i="1" s="1"/>
  <c r="H2" i="4"/>
  <c r="C10" i="1" s="1"/>
  <c r="L2" i="4"/>
  <c r="H59" i="4"/>
  <c r="AB2" i="4"/>
  <c r="G82" i="4"/>
  <c r="F101" i="1" s="1"/>
  <c r="I23" i="4"/>
  <c r="F79" i="1" s="1"/>
  <c r="P37" i="4"/>
  <c r="D197" i="1" s="1"/>
  <c r="F59" i="4"/>
  <c r="AC9" i="4"/>
  <c r="C36" i="1" s="1"/>
  <c r="AE9" i="4"/>
  <c r="Z23" i="4"/>
  <c r="C90" i="1" s="1"/>
  <c r="L37" i="4"/>
  <c r="C131" i="1" s="1"/>
  <c r="F82" i="4"/>
  <c r="F100" i="1" s="1"/>
  <c r="Y23" i="4"/>
  <c r="D97" i="1" s="1"/>
  <c r="M9" i="4"/>
  <c r="F74" i="4"/>
  <c r="M20" i="1" s="1"/>
  <c r="T23" i="4"/>
  <c r="C111" i="1" s="1"/>
  <c r="J37" i="4"/>
  <c r="C129" i="1" s="1"/>
  <c r="J59" i="4"/>
  <c r="N9" i="4"/>
  <c r="F89" i="4"/>
  <c r="R9" i="4"/>
  <c r="V9" i="4"/>
  <c r="H9" i="4"/>
  <c r="Y9" i="4"/>
  <c r="W9" i="4"/>
  <c r="I9" i="4"/>
  <c r="M23" i="4"/>
  <c r="F23" i="4"/>
  <c r="C60" i="1" s="1"/>
  <c r="N37" i="4"/>
  <c r="C133" i="1" s="1"/>
  <c r="Q9" i="4"/>
  <c r="P9" i="4"/>
  <c r="R44" i="4" l="1"/>
  <c r="O9" i="4"/>
  <c r="U9" i="4"/>
  <c r="I37" i="4"/>
  <c r="C128" i="1" s="1"/>
  <c r="L74" i="4"/>
  <c r="L23" i="1" s="1"/>
  <c r="K9" i="4"/>
  <c r="V23" i="4"/>
  <c r="D98" i="1" s="1"/>
  <c r="P23" i="4"/>
  <c r="D66" i="1" s="1"/>
  <c r="S23" i="4"/>
  <c r="X9" i="4"/>
  <c r="T9" i="4"/>
  <c r="AB9" i="4"/>
  <c r="K37" i="4"/>
  <c r="C130" i="1" s="1"/>
  <c r="S9" i="4"/>
  <c r="G23" i="4"/>
  <c r="C72" i="1" s="1"/>
  <c r="G9" i="4"/>
  <c r="Z9" i="4"/>
  <c r="F9" i="4"/>
  <c r="D174" i="1" s="1"/>
  <c r="AA9" i="4"/>
  <c r="J9" i="4"/>
  <c r="K44" i="4"/>
  <c r="L32" i="1" s="1"/>
  <c r="F44" i="4"/>
  <c r="L74" i="1" s="1"/>
  <c r="N44" i="4"/>
  <c r="L41" i="1" s="1"/>
  <c r="M44" i="4"/>
  <c r="L36" i="1" s="1"/>
  <c r="Q44" i="4"/>
  <c r="K23" i="4"/>
  <c r="C68" i="1" s="1"/>
  <c r="J44" i="4"/>
  <c r="L30" i="1" s="1"/>
  <c r="G74" i="4"/>
  <c r="L22" i="1" s="1"/>
  <c r="H23" i="4"/>
  <c r="C73" i="1" s="1"/>
  <c r="S16" i="4"/>
  <c r="D53" i="1" s="1"/>
  <c r="G16" i="4"/>
  <c r="F40" i="1" s="1"/>
  <c r="W16" i="4"/>
  <c r="D58" i="1" s="1"/>
  <c r="F51" i="4"/>
  <c r="L78" i="1" s="1"/>
  <c r="J51" i="4"/>
  <c r="P87" i="1" s="1"/>
  <c r="H51" i="4"/>
  <c r="D215" i="1" s="1"/>
  <c r="I51" i="4"/>
  <c r="D216" i="1" s="1"/>
  <c r="Q23" i="4"/>
  <c r="C105" i="1" s="1"/>
  <c r="U23" i="4"/>
  <c r="C118" i="1" s="1"/>
  <c r="G44" i="4"/>
  <c r="L75" i="1" s="1"/>
  <c r="W23" i="4"/>
  <c r="D90" i="1" s="1"/>
  <c r="I44" i="4"/>
  <c r="L28" i="1" s="1"/>
  <c r="P44" i="4"/>
  <c r="P16" i="4"/>
  <c r="D50" i="1" s="1"/>
  <c r="H37" i="4"/>
  <c r="C127" i="1" s="1"/>
  <c r="O37" i="4"/>
  <c r="M37" i="4"/>
  <c r="C132" i="1" s="1"/>
  <c r="G37" i="4"/>
  <c r="C125" i="1" s="1"/>
  <c r="I74" i="4"/>
  <c r="J74" i="4"/>
  <c r="H74" i="4"/>
  <c r="F197" i="1" s="1"/>
  <c r="R23" i="4"/>
  <c r="N23" i="4"/>
  <c r="C103" i="1" s="1"/>
  <c r="X23" i="4"/>
  <c r="D96" i="1" s="1"/>
  <c r="O44" i="4"/>
  <c r="M35" i="1" s="1"/>
  <c r="L23" i="4"/>
  <c r="J23" i="4"/>
  <c r="D80" i="1" s="1"/>
  <c r="L44" i="4"/>
  <c r="L34" i="1" s="1"/>
  <c r="F110" i="1"/>
  <c r="F116" i="1"/>
  <c r="G159" i="1"/>
  <c r="K1" i="1" s="1"/>
  <c r="B13" i="1"/>
  <c r="B64" i="1"/>
  <c r="B86" i="1"/>
  <c r="M31" i="1" l="1"/>
  <c r="M33" i="1"/>
  <c r="M37" i="1"/>
  <c r="G130" i="1"/>
  <c r="G129" i="1"/>
  <c r="G132" i="1"/>
  <c r="M29" i="1"/>
  <c r="D109" i="1"/>
  <c r="D115" i="1"/>
</calcChain>
</file>

<file path=xl/sharedStrings.xml><?xml version="1.0" encoding="utf-8"?>
<sst xmlns="http://schemas.openxmlformats.org/spreadsheetml/2006/main" count="707" uniqueCount="532">
  <si>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</si>
  <si>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</si>
  <si>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</si>
  <si>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</si>
  <si>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</si>
  <si>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</si>
  <si>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</si>
  <si>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</si>
  <si>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</si>
  <si>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</si>
  <si>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</si>
  <si>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</si>
  <si>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</si>
  <si>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</si>
  <si>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</si>
  <si>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</si>
  <si>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</si>
  <si>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</si>
  <si>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</si>
  <si>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</si>
  <si>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</si>
  <si>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</si>
  <si>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</si>
  <si>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</si>
  <si>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</si>
  <si>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</si>
  <si>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</si>
  <si>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</si>
  <si>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</si>
  <si>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</si>
  <si>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</si>
  <si>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</si>
  <si>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</si>
  <si>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</si>
  <si>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</si>
  <si>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</si>
  <si>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</si>
  <si>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</si>
  <si>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</si>
  <si>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</si>
  <si>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</si>
  <si>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</si>
  <si>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</si>
  <si>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</si>
  <si>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</si>
  <si>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</si>
  <si>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</si>
  <si>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</si>
  <si>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</si>
  <si>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</si>
  <si>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</si>
  <si>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</si>
  <si>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</si>
  <si>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</si>
  <si>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</si>
  <si>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</si>
  <si>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</si>
  <si>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</si>
  <si>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</si>
  <si>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</si>
  <si>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</si>
  <si>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</si>
  <si>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</si>
  <si>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</si>
  <si>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</si>
  <si>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</si>
  <si>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</si>
  <si>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</si>
  <si>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</si>
  <si>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</si>
  <si>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</si>
  <si>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</si>
  <si>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</si>
  <si>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</si>
  <si>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</si>
  <si>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</si>
  <si>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</si>
  <si>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</si>
  <si>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</si>
  <si>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</si>
  <si>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</si>
  <si>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</si>
  <si>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</si>
  <si>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</si>
  <si>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</si>
  <si>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</si>
  <si>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</si>
  <si>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</si>
  <si>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</si>
  <si>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</si>
  <si>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</si>
  <si>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</si>
  <si>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</si>
  <si>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</si>
  <si>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</si>
  <si>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</si>
  <si>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</si>
  <si>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</si>
  <si>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</si>
  <si>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</si>
  <si>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</si>
  <si>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</si>
  <si>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</si>
  <si>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</si>
  <si>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</si>
  <si>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</si>
  <si>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</si>
  <si>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</si>
  <si>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</si>
  <si>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</si>
  <si>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</si>
  <si>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</si>
  <si>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</si>
  <si>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</si>
  <si>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</si>
  <si>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</si>
  <si>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</si>
  <si>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</si>
  <si>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</si>
  <si>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</si>
  <si>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</si>
  <si>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</si>
  <si>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</si>
  <si>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</si>
  <si>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</si>
  <si>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</si>
  <si>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</si>
  <si>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</si>
  <si>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</si>
  <si>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</si>
  <si>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</si>
  <si>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</si>
  <si>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</si>
  <si>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</si>
  <si>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</si>
  <si>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</si>
  <si>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</si>
  <si>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</si>
  <si>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</si>
  <si>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</si>
  <si>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</si>
  <si>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</si>
  <si>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</si>
  <si>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</si>
  <si>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</si>
  <si>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</si>
  <si>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</si>
  <si>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</si>
  <si>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</si>
  <si>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</si>
  <si>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</si>
  <si>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</si>
  <si>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</si>
  <si>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</si>
  <si>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</si>
  <si>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</si>
  <si>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</si>
  <si>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</si>
  <si>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</si>
  <si>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</si>
  <si>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</si>
  <si>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</si>
  <si>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</si>
  <si>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</si>
  <si>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</si>
  <si>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</si>
  <si>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</si>
  <si>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</si>
  <si>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</si>
  <si>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</si>
  <si>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</si>
  <si>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</si>
  <si>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</si>
  <si>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</si>
  <si>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</si>
  <si>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</si>
  <si>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</si>
  <si>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</si>
  <si>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</si>
  <si>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</si>
  <si>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</si>
  <si>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</si>
  <si>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</si>
  <si>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</si>
  <si>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</si>
  <si>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</si>
  <si>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</si>
  <si>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</si>
  <si>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</si>
  <si>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</si>
  <si>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</si>
  <si>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</si>
  <si>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</si>
  <si>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</si>
  <si>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</si>
  <si>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</si>
  <si>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</si>
  <si>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</si>
  <si>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</si>
  <si>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</si>
  <si>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</si>
  <si>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</si>
  <si>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</si>
  <si>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</si>
  <si>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</si>
  <si>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</si>
  <si>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</si>
  <si>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</si>
  <si>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</si>
  <si>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</si>
  <si>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</si>
  <si>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</si>
  <si>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</si>
  <si>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</si>
  <si>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</si>
  <si>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</si>
  <si>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</si>
  <si>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</si>
  <si>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</si>
  <si>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</si>
  <si>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</si>
  <si>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</si>
  <si>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</si>
  <si>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</si>
  <si>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</si>
  <si>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</si>
  <si>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</si>
  <si>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</si>
  <si>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</si>
  <si>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</si>
  <si>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</si>
  <si>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</si>
  <si>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</si>
  <si>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</si>
  <si>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</si>
  <si>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</si>
  <si>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</si>
  <si>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</si>
  <si>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</si>
  <si>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</si>
  <si>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</si>
  <si>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</si>
  <si>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</si>
  <si>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</si>
  <si>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</si>
  <si>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</si>
  <si>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</si>
  <si>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</si>
  <si>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</si>
  <si>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</si>
  <si>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</si>
  <si>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SOLO rellene los datos que cambian</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</si>
  <si>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</si>
  <si>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</si>
  <si>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</si>
  <si>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</si>
  <si>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</si>
  <si>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</si>
  <si>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</si>
  <si>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</si>
  <si>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</si>
  <si>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</si>
  <si>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</si>
  <si>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</si>
  <si>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</si>
  <si>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</si>
  <si>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</si>
  <si>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</si>
  <si>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</si>
  <si>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</si>
  <si>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</si>
  <si>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</si>
  <si>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</si>
  <si>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</si>
  <si>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</si>
  <si>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</si>
  <si>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</si>
  <si>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</si>
  <si>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</si>
  <si>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</si>
  <si>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</si>
  <si>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</si>
  <si>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</si>
  <si>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</si>
  <si>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</si>
  <si>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</si>
  <si>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</si>
  <si>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</si>
  <si>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</si>
  <si>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</si>
  <si>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</si>
  <si>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</si>
  <si>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</si>
  <si>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</si>
  <si>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</si>
  <si>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</si>
  <si>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</si>
  <si>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</si>
  <si>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</si>
  <si>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</si>
  <si>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</si>
  <si>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</si>
  <si>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</si>
  <si>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</si>
  <si>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</si>
  <si>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</si>
  <si>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</si>
  <si>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</si>
  <si>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</si>
  <si>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</si>
  <si>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</si>
  <si>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</si>
  <si>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</si>
  <si>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</si>
  <si>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</si>
  <si>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</si>
  <si>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</si>
  <si>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</si>
  <si>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</si>
  <si>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</si>
  <si>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</si>
  <si>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</si>
  <si>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</si>
  <si>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</si>
  <si>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</si>
  <si>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</si>
  <si>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</si>
  <si>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</si>
  <si>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</si>
  <si>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</si>
  <si>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</si>
  <si>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</si>
  <si>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</si>
  <si>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</si>
  <si>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</si>
  <si>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</si>
  <si>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</si>
  <si>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</si>
  <si>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</si>
  <si>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</si>
  <si>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</si>
  <si>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</si>
  <si>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</si>
  <si>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</si>
  <si>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</si>
  <si>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</si>
  <si>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</si>
  <si>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</si>
  <si>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</si>
  <si>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</si>
  <si>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</si>
  <si>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</si>
  <si>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</si>
  <si>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</si>
  <si>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</si>
  <si>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</si>
  <si>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</si>
  <si>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</si>
  <si>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</si>
  <si>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</si>
  <si>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</si>
  <si>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</si>
  <si>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</si>
  <si>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</si>
  <si>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</si>
  <si>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</si>
  <si>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</si>
  <si>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</si>
  <si>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</si>
  <si>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</si>
  <si>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</si>
  <si>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</si>
  <si>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</si>
  <si>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</si>
  <si>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</si>
  <si>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</si>
  <si>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</si>
  <si>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</si>
  <si>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</si>
  <si>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</si>
  <si>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</si>
  <si>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</si>
  <si>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</si>
  <si>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</si>
  <si>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</si>
  <si>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</si>
  <si>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</si>
  <si>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</si>
  <si>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</si>
  <si>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</si>
  <si>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</si>
  <si>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</si>
  <si>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</si>
  <si>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COMPLETER</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</si>
  <si>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</si>
  <si>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</si>
  <si>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</si>
  <si>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</si>
  <si>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</si>
  <si>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</si>
  <si>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</si>
  <si>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</si>
  <si>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</si>
  <si>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</si>
  <si>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</si>
  <si>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</si>
  <si>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</si>
  <si>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</si>
  <si>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</si>
  <si>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</si>
  <si>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</si>
  <si>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</si>
  <si>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</si>
  <si>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</si>
  <si>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</si>
  <si>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</si>
  <si>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</si>
  <si>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</si>
  <si>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</si>
  <si>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</si>
  <si>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</si>
  <si>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</si>
  <si>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</si>
  <si>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</si>
  <si>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</si>
  <si>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</si>
  <si>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</si>
  <si>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</si>
  <si>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</si>
  <si>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</si>
  <si>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</si>
  <si>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</si>
  <si>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</si>
  <si>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</si>
  <si>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</si>
  <si>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</si>
  <si>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</si>
  <si>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</si>
  <si>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</si>
  <si>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</si>
  <si>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</si>
  <si>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</si>
  <si>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</si>
  <si>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</si>
  <si>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</si>
  <si>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</si>
  <si>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</si>
  <si>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</si>
  <si>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</si>
  <si>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</si>
  <si>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</si>
  <si>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</si>
  <si>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</si>
  <si>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</si>
  <si>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</si>
  <si>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</si>
  <si>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</si>
  <si>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</si>
  <si>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</si>
  <si>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</si>
  <si>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</si>
  <si>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</si>
  <si>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</si>
  <si>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</si>
  <si>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</si>
  <si>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</si>
  <si>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</si>
  <si>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</si>
  <si>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</si>
  <si>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</si>
  <si>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</si>
  <si>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</si>
  <si>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</si>
  <si>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</si>
  <si>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</si>
  <si>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</si>
  <si>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</si>
  <si>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Complete with the data to be amended ONLY</t>
  </si>
  <si>
    <t>Tangon de foc sous le vent (Whisker pole)</t>
  </si>
  <si>
    <t>Whisker pole set to leeward</t>
  </si>
  <si>
    <t>Tangón solo para vela de proa en sotavento</t>
  </si>
  <si>
    <t>Genoa Volante</t>
  </si>
  <si>
    <t>FSFL</t>
  </si>
  <si>
    <t>FSHW</t>
  </si>
  <si>
    <t>Nº de genoas volantes a bordo En Regata</t>
  </si>
  <si>
    <t>Voir Règle IRC - Annexe F "Appendices Sustentateurs"</t>
  </si>
  <si>
    <t>See IRC Rule - Appendix F</t>
  </si>
  <si>
    <t>Regla IRC - Appendix F</t>
  </si>
  <si>
    <t>Regra IRC - Appendix F</t>
  </si>
  <si>
    <t>NOUVEAU depuis 2021</t>
  </si>
  <si>
    <t>NEW since 2021</t>
  </si>
  <si>
    <t>NUEVO desde 2021</t>
  </si>
  <si>
    <t>Remplissez SEULEMENT les données à modifier (sauf indication spécifique en marge gauche)</t>
  </si>
  <si>
    <t xml:space="preserve">Nombre de voiles d'avant </t>
  </si>
  <si>
    <t>NOUVEAU - IRC 2024</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</si>
  <si>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</si>
  <si>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</si>
  <si>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</si>
  <si>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</si>
  <si>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</si>
  <si>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</si>
  <si>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</si>
  <si>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NEW - IRC 2024</t>
  </si>
  <si>
    <t>NUEVO - IRC 2024</t>
  </si>
  <si>
    <t>A renseigner impérativement</t>
  </si>
  <si>
    <t>To be completed systematically</t>
  </si>
  <si>
    <t>Debe completarse para cualquier solicitud</t>
  </si>
  <si>
    <t>Deve ser preenchido para qualquer solicitação</t>
  </si>
  <si>
    <t>Trinquettes inclues dans le nombre de voiles d'avant</t>
  </si>
  <si>
    <t>Number of Headsails</t>
  </si>
  <si>
    <t>Number of Headsails carried on board while racing</t>
  </si>
  <si>
    <t>Staysayls are included in the number of headsails</t>
  </si>
  <si>
    <t>Exclude: 1 OSR Heavy Weather Jib and/or 1 OPSR Strom Jib. See IRC Rule 21.7.1</t>
  </si>
  <si>
    <t>Numero de velas de proa</t>
  </si>
  <si>
    <t>Numero de velas de proa a bordo que pueden ser utilizadas en regata :</t>
  </si>
  <si>
    <t>Velas de estay incluidas</t>
  </si>
  <si>
    <t>Excluidos : 1 foque de tiempo duro para condiciones meteologicas adversas (OSR) y/o 1 foque de Tiempo duro para tormentas (OSR). Ver Regla IRC 21.7.1</t>
  </si>
  <si>
    <t>Exclus : 1 foc de gros temps RSO et/ou 1 Tourmentin RSO (Voir Règle IRC 21.7.1)</t>
  </si>
  <si>
    <t>Évènement et date limite :</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</si>
  <si>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</si>
  <si>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Event name and rating deadline :</t>
  </si>
  <si>
    <t>If your certificate is required for a specific event or rating deadline, please give the event name and date in the box above. If the deadline is within 7 days of application, there is no guarantee of certificate issue in time.</t>
  </si>
  <si>
    <t>Evento y fecha límite:</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</si>
  <si>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</si>
  <si>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Demande de revalidation de certificat IRC 2025</t>
  </si>
  <si>
    <t>IRC Revalidation form 2025</t>
  </si>
  <si>
    <t>Solicitud de recálculo de certificado IRC 2025</t>
  </si>
  <si>
    <t>Planilha de Revalidação IRC 2025</t>
  </si>
  <si>
    <t>Planilha de Emenda IRC 2025</t>
  </si>
  <si>
    <t>Demande de modification de certificat IRC 2026</t>
  </si>
  <si>
    <t xml:space="preserve">IRC 2026 Amendment form </t>
  </si>
  <si>
    <t>Solictud de modificación del certificado IRC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</si>
</sst>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6"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b/>
      <sz val="16"/>
      <color rgb="FFFF0000"/>
      <name val="Arial"/>
      <family val="2"/>
    </font>
    <font>
      <b/>
      <sz val="12"/>
      <color rgb="FFFF0000"/>
      <name val="Arial"/>
      <family val="2"/>
    </font>
    <font>
      <sz val="14"/>
      <color rgb="FFFF0000"/>
      <name val="Arial"/>
      <family val="2"/>
    </font>
    <font>
      <sz val="10"/>
      <color rgb="FF0070C0"/>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96F367"/>
        <bgColor indexed="64"/>
      </patternFill>
    </fill>
    <fill>
      <patternFill patternType="solid">
        <fgColor rgb="FFCCFFCC"/>
        <bgColor indexed="64"/>
      </patternFill>
    </fill>
    <fill>
      <patternFill patternType="solid">
        <fgColor rgb="FFFFFF99"/>
        <bgColor indexed="64"/>
      </patternFill>
    </fill>
    <fill>
      <patternFill patternType="solid">
        <fgColor theme="9"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medium">
        <color rgb="FFFF0000"/>
      </left>
      <right style="medium">
        <color rgb="FFFF0000"/>
      </right>
      <top/>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294">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0" fontId="8" fillId="0" borderId="4" xfId="0" applyFont="1" applyBorder="1" applyAlignment="1">
      <alignment horizont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23" fillId="0" borderId="43" xfId="0" applyFont="1" applyBorder="1" applyAlignment="1">
      <alignment vertical="center"/>
    </xf>
    <xf numFmtId="0" fontId="23" fillId="0" borderId="45" xfId="0" applyFont="1" applyBorder="1" applyAlignment="1">
      <alignment vertical="center"/>
    </xf>
    <xf numFmtId="0" fontId="1" fillId="0" borderId="45" xfId="0" applyFont="1" applyBorder="1"/>
    <xf numFmtId="2" fontId="19" fillId="0" borderId="47" xfId="0" applyNumberFormat="1" applyFont="1" applyBorder="1" applyAlignment="1">
      <alignment horizontal="left" vertical="top"/>
    </xf>
    <xf numFmtId="0" fontId="0" fillId="9" borderId="18" xfId="0" applyFill="1" applyBorder="1" applyProtection="1">
      <protection locked="0"/>
    </xf>
    <xf numFmtId="0" fontId="20" fillId="0" borderId="0" xfId="0" applyFont="1"/>
    <xf numFmtId="0" fontId="14" fillId="0" borderId="0" xfId="0" applyFont="1" applyAlignment="1">
      <alignment horizontal="center" vertical="center"/>
    </xf>
    <xf numFmtId="0" fontId="13" fillId="0" borderId="0" xfId="0" applyFont="1" applyAlignment="1" applyProtection="1">
      <alignment horizontal="center" vertical="center"/>
      <protection locked="0"/>
    </xf>
    <xf numFmtId="0" fontId="23" fillId="0" borderId="0" xfId="0" applyFont="1" applyAlignment="1">
      <alignment vertical="top" wrapText="1"/>
    </xf>
    <xf numFmtId="0" fontId="23" fillId="0" borderId="54" xfId="0" applyFont="1" applyBorder="1" applyAlignment="1">
      <alignment horizontal="center" vertical="top" wrapText="1"/>
    </xf>
    <xf numFmtId="0" fontId="23" fillId="0" borderId="55" xfId="0" applyFont="1" applyBorder="1" applyAlignment="1">
      <alignment horizontal="center" vertical="top" wrapText="1"/>
    </xf>
    <xf numFmtId="0" fontId="5" fillId="0" borderId="0" xfId="0" applyFont="1" applyAlignment="1">
      <alignment horizontal="center"/>
    </xf>
    <xf numFmtId="0" fontId="4" fillId="0" borderId="63" xfId="0" applyFont="1" applyBorder="1" applyAlignment="1" applyProtection="1">
      <alignment horizontal="left" vertical="center" indent="1"/>
      <protection locked="0"/>
    </xf>
    <xf numFmtId="0" fontId="0" fillId="0" borderId="64" xfId="0" applyBorder="1" applyAlignment="1" applyProtection="1">
      <alignment horizontal="left" vertical="center" indent="1"/>
      <protection locked="0"/>
    </xf>
    <xf numFmtId="0" fontId="0" fillId="0" borderId="65" xfId="0" applyBorder="1" applyAlignment="1" applyProtection="1">
      <alignment horizontal="left" vertical="center" indent="1"/>
      <protection locked="0"/>
    </xf>
    <xf numFmtId="0" fontId="0" fillId="0" borderId="0" xfId="0" applyAlignment="1">
      <alignment horizontal="left" vertical="top" wrapText="1"/>
    </xf>
    <xf numFmtId="0" fontId="24" fillId="0" borderId="0" xfId="0" applyFont="1" applyAlignment="1">
      <alignment horizontal="left"/>
    </xf>
    <xf numFmtId="0" fontId="32" fillId="0" borderId="54" xfId="0" applyFont="1" applyBorder="1" applyAlignment="1">
      <alignment horizontal="center" vertical="center"/>
    </xf>
    <xf numFmtId="0" fontId="32" fillId="0" borderId="56" xfId="0" applyFont="1" applyBorder="1" applyAlignment="1">
      <alignment horizontal="center" vertical="center"/>
    </xf>
    <xf numFmtId="0" fontId="0" fillId="11" borderId="1" xfId="0" applyFill="1" applyBorder="1" applyAlignment="1" applyProtection="1">
      <alignment horizontal="center"/>
      <protection locked="0"/>
    </xf>
    <xf numFmtId="0" fontId="6" fillId="3" borderId="5" xfId="0" applyFont="1" applyFill="1" applyBorder="1" applyAlignment="1">
      <alignment horizontal="center"/>
    </xf>
    <xf numFmtId="0" fontId="6" fillId="3" borderId="6" xfId="0" applyFont="1" applyFill="1" applyBorder="1" applyAlignment="1">
      <alignment horizontal="center"/>
    </xf>
    <xf numFmtId="0" fontId="33" fillId="0" borderId="56" xfId="0" applyFont="1" applyBorder="1" applyAlignment="1">
      <alignment horizontal="center" vertical="center" wrapText="1"/>
    </xf>
    <xf numFmtId="0" fontId="4" fillId="0" borderId="0" xfId="0" applyFont="1" applyAlignment="1">
      <alignment horizontal="left" vertical="top"/>
    </xf>
    <xf numFmtId="0" fontId="4" fillId="0" borderId="46" xfId="0" applyFont="1" applyBorder="1" applyAlignment="1">
      <alignment horizontal="left" vertical="top"/>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4" fillId="10" borderId="13" xfId="0" applyFont="1" applyFill="1" applyBorder="1" applyAlignment="1" applyProtection="1">
      <alignment horizontal="center"/>
      <protection locked="0"/>
    </xf>
    <xf numFmtId="0" fontId="4" fillId="10" borderId="12" xfId="0" applyFont="1"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5" fillId="5" borderId="22" xfId="0" applyFont="1" applyFill="1" applyBorder="1" applyAlignment="1">
      <alignment horizontal="center"/>
    </xf>
    <xf numFmtId="0" fontId="5" fillId="5" borderId="23" xfId="0" applyFont="1" applyFill="1" applyBorder="1" applyAlignment="1">
      <alignment horizontal="center"/>
    </xf>
    <xf numFmtId="0" fontId="5" fillId="5" borderId="24" xfId="0" applyFont="1" applyFill="1" applyBorder="1" applyAlignment="1">
      <alignment horizontal="center"/>
    </xf>
    <xf numFmtId="0" fontId="6" fillId="3" borderId="10" xfId="0" applyFont="1" applyFill="1" applyBorder="1" applyAlignment="1">
      <alignment horizontal="center"/>
    </xf>
    <xf numFmtId="0" fontId="6" fillId="3" borderId="14" xfId="0" applyFont="1" applyFill="1" applyBorder="1" applyAlignment="1">
      <alignment horizontal="center"/>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165" fontId="0" fillId="2" borderId="19" xfId="0" applyNumberFormat="1" applyFill="1" applyBorder="1" applyAlignment="1" applyProtection="1">
      <alignment horizontal="left"/>
      <protection locked="0"/>
    </xf>
    <xf numFmtId="165" fontId="0" fillId="2" borderId="20" xfId="0" applyNumberFormat="1" applyFill="1" applyBorder="1" applyAlignment="1" applyProtection="1">
      <alignment horizontal="left"/>
      <protection locked="0"/>
    </xf>
    <xf numFmtId="165" fontId="0" fillId="2" borderId="21" xfId="0" applyNumberFormat="1" applyFill="1" applyBorder="1" applyAlignment="1" applyProtection="1">
      <alignment horizontal="left"/>
      <protection locked="0"/>
    </xf>
    <xf numFmtId="0" fontId="0" fillId="0" borderId="3" xfId="0" applyBorder="1" applyAlignment="1">
      <alignment horizontal="left" vertical="center"/>
    </xf>
    <xf numFmtId="164" fontId="0" fillId="2" borderId="25" xfId="0" applyNumberFormat="1" applyFill="1" applyBorder="1" applyAlignment="1" applyProtection="1">
      <alignment horizontal="left"/>
      <protection locked="0"/>
    </xf>
    <xf numFmtId="164" fontId="0" fillId="2" borderId="26" xfId="0" applyNumberFormat="1" applyFill="1" applyBorder="1" applyAlignment="1" applyProtection="1">
      <alignment horizontal="left"/>
      <protection locked="0"/>
    </xf>
    <xf numFmtId="164" fontId="0" fillId="2" borderId="27" xfId="0" applyNumberFormat="1" applyFill="1" applyBorder="1" applyAlignment="1" applyProtection="1">
      <alignment horizontal="left"/>
      <protection locked="0"/>
    </xf>
    <xf numFmtId="0" fontId="34"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2" fillId="3" borderId="0" xfId="0" applyFont="1" applyFill="1" applyAlignment="1">
      <alignment horizontal="left" indent="15"/>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0" fontId="4" fillId="2" borderId="19" xfId="0" applyFont="1"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2" borderId="19" xfId="0" applyFill="1" applyBorder="1" applyAlignment="1">
      <alignment horizontal="left"/>
    </xf>
    <xf numFmtId="0" fontId="0" fillId="2" borderId="20" xfId="0" applyFill="1" applyBorder="1" applyAlignment="1">
      <alignment horizontal="left"/>
    </xf>
    <xf numFmtId="0" fontId="0" fillId="2" borderId="21" xfId="0" applyFill="1" applyBorder="1" applyAlignment="1">
      <alignment horizontal="left"/>
    </xf>
    <xf numFmtId="0" fontId="0" fillId="11" borderId="2" xfId="0" applyFill="1" applyBorder="1" applyAlignment="1" applyProtection="1">
      <alignment horizontal="center"/>
      <protection locked="0"/>
    </xf>
    <xf numFmtId="0" fontId="0" fillId="11" borderId="15" xfId="0" applyFill="1" applyBorder="1" applyAlignment="1" applyProtection="1">
      <alignment horizontal="center"/>
      <protection locked="0"/>
    </xf>
    <xf numFmtId="0" fontId="0" fillId="11" borderId="10" xfId="0" applyFill="1" applyBorder="1" applyAlignment="1" applyProtection="1">
      <alignment horizontal="center"/>
      <protection locked="0"/>
    </xf>
    <xf numFmtId="0" fontId="0" fillId="11" borderId="14" xfId="0" applyFill="1" applyBorder="1" applyAlignment="1" applyProtection="1">
      <alignment horizontal="center"/>
      <protection locked="0"/>
    </xf>
    <xf numFmtId="0" fontId="0" fillId="11" borderId="7" xfId="0" applyFill="1" applyBorder="1" applyAlignment="1" applyProtection="1">
      <alignment horizontal="center"/>
      <protection locked="0"/>
    </xf>
    <xf numFmtId="0" fontId="0" fillId="11" borderId="9" xfId="0" applyFill="1" applyBorder="1" applyAlignment="1" applyProtection="1">
      <alignment horizontal="center"/>
      <protection locked="0"/>
    </xf>
    <xf numFmtId="0" fontId="0" fillId="0" borderId="1" xfId="0" applyBorder="1" applyAlignment="1">
      <alignment horizontal="left"/>
    </xf>
    <xf numFmtId="0" fontId="0" fillId="11" borderId="57"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58" xfId="0" applyFont="1" applyFill="1" applyBorder="1" applyAlignment="1" applyProtection="1">
      <alignment horizontal="left" vertical="center" wrapText="1"/>
      <protection locked="0"/>
    </xf>
    <xf numFmtId="0" fontId="0" fillId="11" borderId="13" xfId="0" applyFill="1" applyBorder="1" applyAlignment="1" applyProtection="1">
      <alignment horizontal="left"/>
      <protection locked="0"/>
    </xf>
    <xf numFmtId="0" fontId="0" fillId="11" borderId="12" xfId="0" applyFill="1" applyBorder="1" applyAlignment="1" applyProtection="1">
      <alignment horizontal="left"/>
      <protection locked="0"/>
    </xf>
    <xf numFmtId="0" fontId="0" fillId="2" borderId="1" xfId="0" applyFill="1" applyBorder="1" applyAlignment="1" applyProtection="1">
      <alignment horizontal="left"/>
      <protection locked="0"/>
    </xf>
    <xf numFmtId="0" fontId="0" fillId="11"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11" borderId="50" xfId="0" applyFill="1" applyBorder="1" applyAlignment="1" applyProtection="1">
      <alignment horizontal="center"/>
      <protection locked="0"/>
    </xf>
    <xf numFmtId="0" fontId="0" fillId="11" borderId="59" xfId="0" applyFill="1" applyBorder="1" applyAlignment="1" applyProtection="1">
      <alignment horizontal="center"/>
      <protection locked="0"/>
    </xf>
    <xf numFmtId="0" fontId="11" fillId="3" borderId="0" xfId="0" applyFont="1" applyFill="1" applyAlignment="1">
      <alignment horizont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0" borderId="0" xfId="0" applyAlignment="1">
      <alignment horizontal="left" vertical="center" wrapText="1"/>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5" borderId="31" xfId="0" applyFont="1" applyFill="1" applyBorder="1" applyAlignment="1" applyProtection="1">
      <alignment horizontal="center" vertical="center"/>
      <protection locked="0"/>
    </xf>
    <xf numFmtId="0" fontId="13" fillId="5" borderId="32" xfId="0" applyFont="1" applyFill="1" applyBorder="1" applyAlignment="1" applyProtection="1">
      <alignment horizontal="center" vertical="center"/>
      <protection locked="0"/>
    </xf>
    <xf numFmtId="0" fontId="13" fillId="5" borderId="33"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protection locked="0"/>
    </xf>
    <xf numFmtId="0" fontId="13" fillId="5" borderId="35" xfId="0" applyFont="1" applyFill="1" applyBorder="1" applyAlignment="1" applyProtection="1">
      <alignment horizontal="center" vertical="center"/>
      <protection locked="0"/>
    </xf>
    <xf numFmtId="0" fontId="13" fillId="5" borderId="36" xfId="0" applyFont="1" applyFill="1" applyBorder="1" applyAlignment="1" applyProtection="1">
      <alignment horizontal="center" vertical="center"/>
      <protection locked="0"/>
    </xf>
    <xf numFmtId="0" fontId="14" fillId="12" borderId="31" xfId="0" applyFont="1" applyFill="1" applyBorder="1" applyAlignment="1">
      <alignment horizontal="center" vertical="center"/>
    </xf>
    <xf numFmtId="0" fontId="14" fillId="12" borderId="32" xfId="0" applyFont="1" applyFill="1" applyBorder="1" applyAlignment="1">
      <alignment horizontal="center" vertical="center"/>
    </xf>
    <xf numFmtId="0" fontId="14" fillId="12" borderId="33" xfId="0" applyFont="1" applyFill="1" applyBorder="1" applyAlignment="1">
      <alignment horizontal="center" vertical="center"/>
    </xf>
    <xf numFmtId="0" fontId="14" fillId="12" borderId="34" xfId="0" applyFont="1" applyFill="1" applyBorder="1" applyAlignment="1">
      <alignment horizontal="center" vertical="center"/>
    </xf>
    <xf numFmtId="0" fontId="14" fillId="12" borderId="35" xfId="0" applyFont="1" applyFill="1" applyBorder="1" applyAlignment="1">
      <alignment horizontal="center" vertical="center"/>
    </xf>
    <xf numFmtId="0" fontId="14" fillId="12" borderId="36" xfId="0" applyFont="1" applyFill="1" applyBorder="1" applyAlignment="1">
      <alignment horizontal="center" vertical="center"/>
    </xf>
    <xf numFmtId="0" fontId="6" fillId="5" borderId="13"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5" fillId="0" borderId="5" xfId="0" applyFont="1" applyBorder="1" applyAlignment="1">
      <alignment horizontal="left" vertical="top" wrapText="1"/>
    </xf>
    <xf numFmtId="0" fontId="35" fillId="0" borderId="0" xfId="0" applyFont="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35"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4" xfId="0" applyFont="1" applyBorder="1" applyAlignment="1">
      <alignment horizontal="left" wrapText="1"/>
    </xf>
    <xf numFmtId="0" fontId="23" fillId="0" borderId="60"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62" xfId="0" applyFont="1" applyBorder="1" applyAlignment="1">
      <alignment horizontal="center" vertical="center" wrapText="1"/>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4" fillId="0" borderId="0" xfId="0" applyFont="1" applyAlignment="1">
      <alignment horizontal="left" wrapText="1"/>
    </xf>
    <xf numFmtId="0" fontId="8" fillId="0" borderId="13" xfId="0" applyFont="1" applyBorder="1" applyAlignment="1">
      <alignment horizontal="left"/>
    </xf>
    <xf numFmtId="0" fontId="8" fillId="0" borderId="12" xfId="0" applyFont="1" applyBorder="1" applyAlignment="1">
      <alignment horizontal="left"/>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8" borderId="39" xfId="0" applyFont="1" applyFill="1" applyBorder="1" applyAlignment="1">
      <alignment horizontal="center" vertical="center" textRotation="90"/>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39" xfId="0" applyFont="1" applyBorder="1" applyAlignment="1">
      <alignment horizontal="center" vertical="center" textRotation="90" wrapText="1"/>
    </xf>
  </cellXfs>
  <cellStyles count="1">
    <cellStyle name="Normal" xfId="0" builtinId="0"/>
  </cellStyles>
  <dxfs count="19">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36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1394460</xdr:colOff>
          <xdr:row>68</xdr:row>
          <xdr:rowOff>38100</xdr:rowOff>
        </xdr:from>
        <xdr:to>
          <xdr:col>17</xdr:col>
          <xdr:colOff>152400</xdr:colOff>
          <xdr:row>70</xdr:row>
          <xdr:rowOff>76200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671649</xdr:colOff>
      <xdr:row>1</xdr:row>
      <xdr:rowOff>149134</xdr:rowOff>
    </xdr:from>
    <xdr:to>
      <xdr:col>8</xdr:col>
      <xdr:colOff>1306285</xdr:colOff>
      <xdr:row>6</xdr:row>
      <xdr:rowOff>149134</xdr:rowOff>
    </xdr:to>
    <xdr:pic>
      <xdr:nvPicPr>
        <xdr:cNvPr id="1517" name="Image 2">
          <a:extLst>
            <a:ext uri="{FF2B5EF4-FFF2-40B4-BE49-F238E27FC236}">
              <a16:creationId xmlns:a16="http://schemas.microsoft.com/office/drawing/2014/main" id="{C8A42542-0CCB-BFE2-E52D-5A6AFB4A3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6049" y="475705"/>
          <a:ext cx="1429293" cy="816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134981</xdr:colOff>
      <xdr:row>1</xdr:row>
      <xdr:rowOff>37011</xdr:rowOff>
    </xdr:from>
    <xdr:to>
      <xdr:col>1</xdr:col>
      <xdr:colOff>1774372</xdr:colOff>
      <xdr:row>8</xdr:row>
      <xdr:rowOff>37011</xdr:rowOff>
    </xdr:to>
    <xdr:pic>
      <xdr:nvPicPr>
        <xdr:cNvPr id="1518" name="Image 4">
          <a:extLst>
            <a:ext uri="{FF2B5EF4-FFF2-40B4-BE49-F238E27FC236}">
              <a16:creationId xmlns:a16="http://schemas.microsoft.com/office/drawing/2014/main" id="{FA86C86C-3310-B1DB-E7EF-66C9F47EDA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695" y="363582"/>
          <a:ext cx="1639391"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7A4D-D3E2-42E0-B64C-A4EA024F47B3}">
  <sheetPr codeName="Feuil1"/>
  <dimension ref="A1:IV361"/>
  <sheetViews>
    <sheetView showGridLines="0" tabSelected="1" zoomScale="70" zoomScaleNormal="102" zoomScaleSheetLayoutView="22" workbookViewId="0">
      <selection activeCell="F13" sqref="F13:I13"/>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1"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5.33203125" customWidth="1"/>
    <col min="20" max="20" width="3.44140625" style="31" customWidth="1"/>
    <col min="21" max="25" width="11.44140625" style="31" customWidth="1"/>
    <col min="26" max="30" width="11.44140625" customWidth="1"/>
  </cols>
  <sheetData>
    <row r="1" spans="1:18" ht="26.25" customHeight="1" x14ac:dyDescent="0.4">
      <c r="A1" s="204" t="str">
        <f>F10</f>
        <v>Demande de modification de certificat IRC 2026</v>
      </c>
      <c r="B1" s="204"/>
      <c r="C1" s="204"/>
      <c r="D1" s="204"/>
      <c r="E1" s="204"/>
      <c r="F1" s="204"/>
      <c r="G1" s="204"/>
      <c r="H1" s="204"/>
      <c r="I1" s="204"/>
      <c r="J1" s="33"/>
      <c r="K1" s="233" t="str">
        <f>IF($G$159=1,"R",IF($G$159=2,Feuil2!$L$2,Feuil2!$M$2))</f>
        <v>M</v>
      </c>
      <c r="L1" s="233"/>
    </row>
    <row r="2" spans="1:18" x14ac:dyDescent="0.25">
      <c r="B2" s="1"/>
      <c r="K2" s="233"/>
      <c r="L2" s="233"/>
    </row>
    <row r="3" spans="1:18" x14ac:dyDescent="0.25">
      <c r="K3" s="233"/>
      <c r="L3" s="233"/>
    </row>
    <row r="4" spans="1:18" x14ac:dyDescent="0.25">
      <c r="K4" s="233"/>
      <c r="L4" s="233"/>
    </row>
    <row r="5" spans="1:18" x14ac:dyDescent="0.25">
      <c r="C5" s="209" t="str">
        <f>Feuil2!N2</f>
        <v>Sélectionnez votre langue</v>
      </c>
      <c r="D5" s="209"/>
      <c r="E5" s="210"/>
      <c r="F5" s="67" t="s">
        <v>129</v>
      </c>
      <c r="K5" s="233"/>
      <c r="L5" s="233"/>
    </row>
    <row r="6" spans="1:18" x14ac:dyDescent="0.25">
      <c r="K6" s="233"/>
      <c r="L6" s="233"/>
    </row>
    <row r="7" spans="1:18" x14ac:dyDescent="0.25">
      <c r="E7" s="6"/>
      <c r="F7" t="str">
        <f>Feuil2!F2</f>
        <v>A remplir</v>
      </c>
    </row>
    <row r="8" spans="1:18" x14ac:dyDescent="0.25">
      <c r="E8" s="20"/>
      <c r="F8" t="str">
        <f>Feuil2!G2</f>
        <v>Menu déroulant</v>
      </c>
    </row>
    <row r="9" spans="1:18" ht="13.8" thickBot="1" x14ac:dyDescent="0.3"/>
    <row r="10" spans="1:18" ht="12.75" customHeight="1" thickTop="1" x14ac:dyDescent="0.25">
      <c r="C10" s="247" t="str">
        <f>Feuil2!H2</f>
        <v>Type de demande :</v>
      </c>
      <c r="D10" s="248"/>
      <c r="E10" s="249"/>
      <c r="F10" s="241" t="s">
        <v>529</v>
      </c>
      <c r="G10" s="242"/>
      <c r="H10" s="242"/>
      <c r="I10" s="243"/>
      <c r="L10" s="28"/>
    </row>
    <row r="11" spans="1:18" ht="12.75" customHeight="1" thickBot="1" x14ac:dyDescent="0.3">
      <c r="C11" s="250"/>
      <c r="D11" s="251"/>
      <c r="E11" s="252"/>
      <c r="F11" s="244"/>
      <c r="G11" s="245"/>
      <c r="H11" s="245"/>
      <c r="I11" s="246"/>
      <c r="L11" s="157"/>
      <c r="M11" s="157"/>
      <c r="N11" s="157"/>
      <c r="O11" s="157"/>
      <c r="P11" s="157"/>
      <c r="Q11" s="157"/>
      <c r="R11" s="157"/>
    </row>
    <row r="12" spans="1:18" ht="12.75" customHeight="1" thickTop="1" thickBot="1" x14ac:dyDescent="0.3">
      <c r="C12" s="148"/>
      <c r="D12" s="148"/>
      <c r="E12" s="148"/>
      <c r="F12" s="149"/>
      <c r="G12" s="149"/>
      <c r="H12" s="149"/>
      <c r="I12" s="149"/>
      <c r="L12" s="157"/>
      <c r="M12" s="157"/>
      <c r="N12" s="157"/>
      <c r="O12" s="157"/>
      <c r="P12" s="157"/>
      <c r="Q12" s="157"/>
      <c r="R12" s="157"/>
    </row>
    <row r="13" spans="1:18" ht="16.8" customHeight="1" thickBot="1" x14ac:dyDescent="0.35">
      <c r="B13" s="151" t="str">
        <f>Feuil2!$AE$9</f>
        <v>A renseigner impérativement</v>
      </c>
      <c r="C13" s="153" t="str">
        <f>Feuil2!AG2</f>
        <v>Évènement et date limite :</v>
      </c>
      <c r="D13" s="153"/>
      <c r="E13" s="153"/>
      <c r="F13" s="154"/>
      <c r="G13" s="155"/>
      <c r="H13" s="155"/>
      <c r="I13" s="156"/>
      <c r="L13" s="157"/>
      <c r="M13" s="157"/>
      <c r="N13" s="157"/>
      <c r="O13" s="157"/>
      <c r="P13" s="157"/>
      <c r="Q13" s="157"/>
      <c r="R13" s="157"/>
    </row>
    <row r="14" spans="1:18" ht="12.75" customHeight="1" thickBot="1" x14ac:dyDescent="0.3">
      <c r="B14" s="152"/>
      <c r="C14" s="157" t="str">
        <f>Feuil2!AH2</f>
        <v>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v>
      </c>
      <c r="D14" s="157"/>
      <c r="E14" s="157"/>
      <c r="F14" s="157"/>
      <c r="G14" s="157"/>
      <c r="H14" s="157"/>
      <c r="I14" s="157"/>
      <c r="L14" s="157"/>
      <c r="M14" s="157"/>
      <c r="N14" s="157"/>
      <c r="O14" s="157"/>
      <c r="P14" s="157"/>
      <c r="Q14" s="157"/>
      <c r="R14" s="157"/>
    </row>
    <row r="15" spans="1:18" ht="12.75" customHeight="1" x14ac:dyDescent="0.25">
      <c r="B15" s="150"/>
      <c r="C15" s="157"/>
      <c r="D15" s="157"/>
      <c r="E15" s="157"/>
      <c r="F15" s="157"/>
      <c r="G15" s="157"/>
      <c r="H15" s="157"/>
      <c r="I15" s="157"/>
      <c r="L15" s="157"/>
      <c r="M15" s="157"/>
      <c r="N15" s="157"/>
      <c r="O15" s="157"/>
      <c r="P15" s="157"/>
      <c r="Q15" s="157"/>
      <c r="R15" s="157"/>
    </row>
    <row r="16" spans="1:18" ht="19.2" customHeight="1" x14ac:dyDescent="0.25">
      <c r="B16" s="150"/>
      <c r="C16" s="157"/>
      <c r="D16" s="157"/>
      <c r="E16" s="157"/>
      <c r="F16" s="157"/>
      <c r="G16" s="157"/>
      <c r="H16" s="157"/>
      <c r="I16" s="157"/>
      <c r="L16" s="157"/>
      <c r="M16" s="157"/>
      <c r="N16" s="157"/>
      <c r="O16" s="157"/>
      <c r="P16" s="157"/>
      <c r="Q16" s="157"/>
      <c r="R16" s="157"/>
    </row>
    <row r="17" spans="3:19" ht="13.8" thickBot="1" x14ac:dyDescent="0.3">
      <c r="L17" s="157"/>
      <c r="M17" s="157"/>
      <c r="N17" s="157"/>
      <c r="O17" s="157"/>
      <c r="P17" s="157"/>
      <c r="Q17" s="157"/>
      <c r="R17" s="157"/>
    </row>
    <row r="18" spans="3:19" ht="16.2" thickBot="1" x14ac:dyDescent="0.35">
      <c r="C18" s="182" t="str">
        <f>Feuil2!O2</f>
        <v>BATEAU &amp; PROPRIETAIRE</v>
      </c>
      <c r="D18" s="183"/>
      <c r="E18" s="183"/>
      <c r="F18" s="183"/>
      <c r="G18" s="183"/>
      <c r="H18" s="183"/>
      <c r="I18" s="184"/>
      <c r="J18" s="5"/>
      <c r="L18" s="157"/>
      <c r="M18" s="157"/>
      <c r="N18" s="157"/>
      <c r="O18" s="157"/>
      <c r="P18" s="157"/>
      <c r="Q18" s="157"/>
      <c r="R18" s="157"/>
    </row>
    <row r="19" spans="3:19" ht="5.25" customHeight="1" x14ac:dyDescent="0.3">
      <c r="C19" s="5"/>
      <c r="D19" s="5"/>
      <c r="E19" s="5"/>
      <c r="F19" s="5"/>
      <c r="G19" s="5"/>
      <c r="H19" s="5"/>
      <c r="I19" s="5"/>
      <c r="J19" s="5"/>
    </row>
    <row r="20" spans="3:19" ht="13.8" thickBot="1" x14ac:dyDescent="0.3">
      <c r="C20" s="4" t="str">
        <f>Feuil2!P2</f>
        <v>Nom de baptème du bateau :</v>
      </c>
      <c r="F20" s="205"/>
      <c r="G20" s="206"/>
      <c r="H20" s="206"/>
      <c r="I20" s="207"/>
      <c r="J20" s="25"/>
      <c r="K20" s="62" t="str">
        <f>Feuil2!F67</f>
        <v>NOUVEAU depuis 2021</v>
      </c>
      <c r="M20" s="62" t="str">
        <f>Feuil2!F74</f>
        <v>Bateaux équipés d'appendices sustentateurs</v>
      </c>
      <c r="N20" s="62"/>
      <c r="O20" s="62"/>
    </row>
    <row r="21" spans="3:19" ht="12.75" customHeight="1" x14ac:dyDescent="0.25">
      <c r="C21" s="4" t="str">
        <f>Feuil2!Q2</f>
        <v>Type de bateau :</v>
      </c>
      <c r="F21" s="208"/>
      <c r="G21" s="191"/>
      <c r="H21" s="191"/>
      <c r="I21" s="192"/>
      <c r="J21" s="25"/>
      <c r="L21" s="53"/>
      <c r="M21" s="54"/>
      <c r="N21" s="55"/>
      <c r="O21" s="55"/>
      <c r="P21" s="54"/>
      <c r="Q21" s="54"/>
      <c r="R21" s="54"/>
      <c r="S21" s="56"/>
    </row>
    <row r="22" spans="3:19" ht="12.75" customHeight="1" x14ac:dyDescent="0.25">
      <c r="C22" s="4" t="str">
        <f>Feuil2!R2</f>
        <v>Numéro de voile :</v>
      </c>
      <c r="F22" s="190"/>
      <c r="G22" s="191"/>
      <c r="H22" s="191"/>
      <c r="I22" s="192"/>
      <c r="J22" s="25"/>
      <c r="L22" s="57" t="str">
        <f>Feuil2!G74</f>
        <v>Votre bateau est-il équipé d'appendice(s) qui crée de la portance ?</v>
      </c>
      <c r="R22" s="170" t="s">
        <v>60</v>
      </c>
      <c r="S22" s="171"/>
    </row>
    <row r="23" spans="3:19" x14ac:dyDescent="0.25">
      <c r="C23" s="4" t="str">
        <f>Feuil2!S2</f>
        <v>Numéro du dernier certificat IRC valide :</v>
      </c>
      <c r="F23" s="190"/>
      <c r="G23" s="191"/>
      <c r="H23" s="191"/>
      <c r="I23" s="192"/>
      <c r="J23" s="25"/>
      <c r="L23" s="75" t="str">
        <f>Feuil2!L74</f>
        <v>Voir Règle IRC - Annexe F "Appendices Sustentateurs"</v>
      </c>
      <c r="S23" s="58"/>
    </row>
    <row r="24" spans="3:19" ht="12.75" customHeight="1" x14ac:dyDescent="0.25">
      <c r="C24" s="4" t="str">
        <f>Feuil2!T2</f>
        <v>Année du dernier certificat IRC valide :</v>
      </c>
      <c r="F24" s="211">
        <v>2026</v>
      </c>
      <c r="G24" s="212"/>
      <c r="H24" s="212"/>
      <c r="I24" s="213"/>
      <c r="J24" s="25"/>
      <c r="L24" s="76" t="str">
        <f>Feuil2!K74</f>
        <v>Si oui, le Centre de Calcul vous contactera pour une demande d'information et de mesures supplémentaires.</v>
      </c>
      <c r="S24" s="58"/>
    </row>
    <row r="25" spans="3:19" ht="13.8" thickBot="1" x14ac:dyDescent="0.3">
      <c r="C25" s="4" t="str">
        <f>Feuil2!U2</f>
        <v>Nom et prénom du propriétaire :</v>
      </c>
      <c r="F25" s="190"/>
      <c r="G25" s="191"/>
      <c r="H25" s="191"/>
      <c r="I25" s="192"/>
      <c r="J25" s="25"/>
      <c r="L25" s="59"/>
      <c r="M25" s="60"/>
      <c r="N25" s="60"/>
      <c r="O25" s="60"/>
      <c r="P25" s="60"/>
      <c r="Q25" s="60"/>
      <c r="R25" s="60"/>
      <c r="S25" s="61"/>
    </row>
    <row r="26" spans="3:19" x14ac:dyDescent="0.25">
      <c r="C26" s="4" t="str">
        <f>Feuil2!V2</f>
        <v>Adresse postale :</v>
      </c>
      <c r="F26" s="187"/>
      <c r="G26" s="188"/>
      <c r="H26" s="188"/>
      <c r="I26" s="189"/>
      <c r="J26" s="25"/>
    </row>
    <row r="27" spans="3:19" x14ac:dyDescent="0.25">
      <c r="F27" s="187"/>
      <c r="G27" s="188"/>
      <c r="H27" s="188"/>
      <c r="I27" s="189"/>
      <c r="J27" s="25"/>
      <c r="L27" s="282" t="str">
        <f>Feuil2!H44</f>
        <v>Répondez aux 5 questions suivantes :</v>
      </c>
      <c r="M27" s="283"/>
      <c r="N27" s="283"/>
      <c r="O27" s="283"/>
      <c r="P27" s="284"/>
      <c r="S27" s="71"/>
    </row>
    <row r="28" spans="3:19" ht="13.2" customHeight="1" x14ac:dyDescent="0.25">
      <c r="F28" s="187"/>
      <c r="G28" s="188"/>
      <c r="H28" s="188"/>
      <c r="I28" s="189"/>
      <c r="J28" s="25"/>
      <c r="L28" s="220" t="str">
        <f>Feuil2!I44</f>
        <v>1. Avez-vous modifié la coque?</v>
      </c>
      <c r="M28" s="220"/>
      <c r="N28" s="220"/>
      <c r="O28" s="220"/>
      <c r="P28" s="220"/>
      <c r="Q28" s="48" t="s">
        <v>60</v>
      </c>
    </row>
    <row r="29" spans="3:19" x14ac:dyDescent="0.25">
      <c r="F29" s="22" t="str">
        <f>Feuil2!W2</f>
        <v>Ville:</v>
      </c>
      <c r="G29" s="190"/>
      <c r="H29" s="191"/>
      <c r="I29" s="192"/>
      <c r="J29" s="25"/>
      <c r="M29" s="220" t="str">
        <f>Feuil2!O44</f>
        <v>Si oui précisez:</v>
      </c>
      <c r="N29" s="220"/>
      <c r="O29" s="227"/>
      <c r="P29" s="227"/>
      <c r="Q29" s="227"/>
      <c r="R29" s="227"/>
    </row>
    <row r="30" spans="3:19" x14ac:dyDescent="0.25">
      <c r="F30" s="22" t="str">
        <f>Feuil2!X2</f>
        <v>Code postal:</v>
      </c>
      <c r="G30" s="193"/>
      <c r="H30" s="194"/>
      <c r="I30" s="195"/>
      <c r="J30" s="25"/>
      <c r="L30" s="220" t="str">
        <f>Feuil2!J44</f>
        <v>2. Avez-vous modifié les aménagements intérieurs?</v>
      </c>
      <c r="M30" s="220"/>
      <c r="N30" s="220"/>
      <c r="O30" s="220"/>
      <c r="P30" s="220"/>
      <c r="Q30" s="49" t="s">
        <v>60</v>
      </c>
    </row>
    <row r="31" spans="3:19" x14ac:dyDescent="0.25">
      <c r="F31" s="22" t="str">
        <f>Feuil2!Y2</f>
        <v>Pays :</v>
      </c>
      <c r="G31" s="167"/>
      <c r="H31" s="168"/>
      <c r="I31" s="169"/>
      <c r="J31" s="25"/>
      <c r="M31" s="220" t="str">
        <f>Feuil2!O44</f>
        <v>Si oui précisez:</v>
      </c>
      <c r="N31" s="220"/>
      <c r="O31" s="227"/>
      <c r="P31" s="227"/>
      <c r="Q31" s="227"/>
      <c r="R31" s="227"/>
    </row>
    <row r="32" spans="3:19" ht="13.2" customHeight="1" x14ac:dyDescent="0.25">
      <c r="C32" t="str">
        <f>Feuil2!Z2</f>
        <v>Numéro de téléphone :</v>
      </c>
      <c r="F32" s="197"/>
      <c r="G32" s="198"/>
      <c r="H32" s="198"/>
      <c r="I32" s="199"/>
      <c r="J32" s="38"/>
      <c r="L32" s="220" t="str">
        <f>Feuil2!K44</f>
        <v>3. Avez-vous modifié la quille ou le bulbe de quille?</v>
      </c>
      <c r="M32" s="220"/>
      <c r="N32" s="220"/>
      <c r="O32" s="220"/>
      <c r="P32" s="220"/>
      <c r="Q32" s="49" t="s">
        <v>60</v>
      </c>
    </row>
    <row r="33" spans="3:27" ht="12.75" customHeight="1" x14ac:dyDescent="0.25">
      <c r="C33" t="str">
        <f>Feuil2!AA2</f>
        <v>Adresse mail (obligatoire) :</v>
      </c>
      <c r="F33" s="201"/>
      <c r="G33" s="202"/>
      <c r="H33" s="202"/>
      <c r="I33" s="203"/>
      <c r="J33" s="25"/>
      <c r="M33" s="220" t="str">
        <f>Feuil2!O44</f>
        <v>Si oui précisez:</v>
      </c>
      <c r="N33" s="220"/>
      <c r="O33" s="227"/>
      <c r="P33" s="227"/>
      <c r="Q33" s="227"/>
      <c r="R33" s="227"/>
      <c r="V33" s="157"/>
      <c r="W33" s="157"/>
      <c r="X33" s="157"/>
      <c r="Y33" s="157"/>
      <c r="Z33" s="157"/>
      <c r="AA33" s="157"/>
    </row>
    <row r="34" spans="3:27" x14ac:dyDescent="0.25">
      <c r="L34" s="220" t="str">
        <f>Feuil2!L44</f>
        <v>4. Avez-vous modifié le gréement?</v>
      </c>
      <c r="M34" s="220"/>
      <c r="N34" s="220"/>
      <c r="O34" s="220"/>
      <c r="P34" s="220"/>
      <c r="Q34" s="49" t="s">
        <v>60</v>
      </c>
      <c r="V34" s="157"/>
      <c r="W34" s="157"/>
      <c r="X34" s="157"/>
      <c r="Y34" s="157"/>
      <c r="Z34" s="157"/>
      <c r="AA34" s="157"/>
    </row>
    <row r="35" spans="3:27" x14ac:dyDescent="0.25">
      <c r="M35" s="220" t="str">
        <f>Feuil2!O44</f>
        <v>Si oui précisez:</v>
      </c>
      <c r="N35" s="220"/>
      <c r="O35" s="227"/>
      <c r="P35" s="227"/>
      <c r="Q35" s="227"/>
      <c r="R35" s="227"/>
      <c r="V35" s="157"/>
      <c r="W35" s="157"/>
      <c r="X35" s="157"/>
      <c r="Y35" s="157"/>
      <c r="Z35" s="157"/>
      <c r="AA35" s="157"/>
    </row>
    <row r="36" spans="3:27" ht="17.399999999999999" customHeight="1" x14ac:dyDescent="0.25">
      <c r="C36" s="200" t="str">
        <f>Feuil2!AC9</f>
        <v>Remplissez SEULEMENT les données à modifier (sauf indication spécifique en marge gauche)</v>
      </c>
      <c r="D36" s="200"/>
      <c r="E36" s="200"/>
      <c r="F36" s="200"/>
      <c r="G36" s="200"/>
      <c r="H36" s="200"/>
      <c r="I36" s="200"/>
      <c r="L36" s="220" t="str">
        <f>Feuil2!M44</f>
        <v>5. Avez-vous modifié/changé le(s) safran(s)?</v>
      </c>
      <c r="M36" s="220"/>
      <c r="N36" s="220"/>
      <c r="O36" s="220"/>
      <c r="P36" s="220"/>
      <c r="Q36" s="49" t="s">
        <v>60</v>
      </c>
    </row>
    <row r="37" spans="3:27" ht="13.8" thickBot="1" x14ac:dyDescent="0.3">
      <c r="M37" s="220" t="str">
        <f>Feuil2!O44</f>
        <v>Si oui précisez:</v>
      </c>
      <c r="N37" s="220"/>
      <c r="O37" s="227"/>
      <c r="P37" s="227"/>
      <c r="Q37" s="227"/>
      <c r="R37" s="227"/>
    </row>
    <row r="38" spans="3:27" ht="16.2" customHeight="1" thickBot="1" x14ac:dyDescent="0.35">
      <c r="C38" s="182" t="str">
        <f>Feuil2!F16</f>
        <v>MODIFICATION(S)</v>
      </c>
      <c r="D38" s="183"/>
      <c r="E38" s="183"/>
      <c r="F38" s="183"/>
      <c r="G38" s="183"/>
      <c r="H38" s="183"/>
      <c r="I38" s="184"/>
      <c r="J38" s="5"/>
      <c r="M38" s="32"/>
      <c r="N38" s="32"/>
      <c r="O38" s="32"/>
      <c r="P38" s="32"/>
      <c r="Q38" s="32"/>
      <c r="R38" s="32"/>
    </row>
    <row r="39" spans="3:27" ht="4.8" customHeight="1" x14ac:dyDescent="0.25">
      <c r="M39" s="32"/>
      <c r="N39" s="32"/>
      <c r="O39" s="32"/>
      <c r="P39" s="32"/>
      <c r="Q39" s="32"/>
      <c r="R39" s="32"/>
    </row>
    <row r="40" spans="3:27" ht="13.2" customHeight="1" x14ac:dyDescent="0.25">
      <c r="F40" s="7" t="str">
        <f>Feuil2!G16</f>
        <v>Mesure</v>
      </c>
      <c r="H40" s="185" t="str">
        <f>Feuil2!I16</f>
        <v>Source de la mesure</v>
      </c>
      <c r="I40" s="186"/>
      <c r="J40" s="39"/>
      <c r="M40" s="32"/>
      <c r="N40" s="32"/>
      <c r="O40" s="32"/>
      <c r="P40" s="32"/>
      <c r="Q40" s="32"/>
      <c r="R40" s="32"/>
    </row>
    <row r="41" spans="3:27" x14ac:dyDescent="0.25">
      <c r="F41" s="8" t="str">
        <f>Feuil2!H16</f>
        <v>(2 décimales)</v>
      </c>
      <c r="H41" s="162" t="str">
        <f>Feuil2!J16</f>
        <v>(Obligatoire)</v>
      </c>
      <c r="I41" s="163"/>
      <c r="J41" s="39"/>
      <c r="L41" s="238" t="str">
        <f>Feuil2!N44</f>
        <v>Détails additionnels :</v>
      </c>
      <c r="M41" s="239"/>
      <c r="N41" s="240"/>
    </row>
    <row r="42" spans="3:27" x14ac:dyDescent="0.25">
      <c r="C42" s="15" t="str">
        <f>Feuil2!K16</f>
        <v xml:space="preserve">Coque : </v>
      </c>
      <c r="D42" s="9" t="s">
        <v>12</v>
      </c>
      <c r="E42" s="9"/>
      <c r="F42" s="43"/>
      <c r="G42" s="9" t="s">
        <v>21</v>
      </c>
      <c r="H42" s="161"/>
      <c r="I42" s="161"/>
      <c r="J42" s="2"/>
      <c r="L42" s="172"/>
      <c r="M42" s="173"/>
      <c r="N42" s="173"/>
      <c r="O42" s="173"/>
      <c r="P42" s="173"/>
      <c r="Q42" s="173"/>
      <c r="R42" s="174"/>
    </row>
    <row r="43" spans="3:27" x14ac:dyDescent="0.25">
      <c r="C43" s="10"/>
      <c r="D43" t="s">
        <v>15</v>
      </c>
      <c r="F43" s="43"/>
      <c r="G43" t="s">
        <v>21</v>
      </c>
      <c r="H43" s="161"/>
      <c r="I43" s="161"/>
      <c r="J43" s="2"/>
      <c r="L43" s="175"/>
      <c r="M43" s="176"/>
      <c r="N43" s="176"/>
      <c r="O43" s="176"/>
      <c r="P43" s="176"/>
      <c r="Q43" s="176"/>
      <c r="R43" s="177"/>
    </row>
    <row r="44" spans="3:27" x14ac:dyDescent="0.25">
      <c r="C44" s="10"/>
      <c r="D44" t="s">
        <v>16</v>
      </c>
      <c r="F44" s="43"/>
      <c r="G44" t="s">
        <v>21</v>
      </c>
      <c r="H44" s="161"/>
      <c r="I44" s="161"/>
      <c r="J44" s="2"/>
      <c r="L44" s="175"/>
      <c r="M44" s="176"/>
      <c r="N44" s="176"/>
      <c r="O44" s="176"/>
      <c r="P44" s="176"/>
      <c r="Q44" s="176"/>
      <c r="R44" s="177"/>
    </row>
    <row r="45" spans="3:27" x14ac:dyDescent="0.25">
      <c r="C45" s="10"/>
      <c r="D45" t="s">
        <v>17</v>
      </c>
      <c r="F45" s="43"/>
      <c r="G45" t="s">
        <v>21</v>
      </c>
      <c r="H45" s="161"/>
      <c r="I45" s="161"/>
      <c r="J45" s="2"/>
      <c r="L45" s="178"/>
      <c r="M45" s="176"/>
      <c r="N45" s="176"/>
      <c r="O45" s="176"/>
      <c r="P45" s="176"/>
      <c r="Q45" s="176"/>
      <c r="R45" s="177"/>
    </row>
    <row r="46" spans="3:27" x14ac:dyDescent="0.25">
      <c r="C46" s="10"/>
      <c r="D46" t="s">
        <v>18</v>
      </c>
      <c r="F46" s="43"/>
      <c r="G46" t="s">
        <v>21</v>
      </c>
      <c r="H46" s="161"/>
      <c r="I46" s="161"/>
      <c r="J46" s="2"/>
      <c r="L46" s="178"/>
      <c r="M46" s="176"/>
      <c r="N46" s="176"/>
      <c r="O46" s="176"/>
      <c r="P46" s="176"/>
      <c r="Q46" s="176"/>
      <c r="R46" s="177"/>
    </row>
    <row r="47" spans="3:27" x14ac:dyDescent="0.25">
      <c r="C47" s="10"/>
      <c r="D47" t="s">
        <v>19</v>
      </c>
      <c r="F47" s="43"/>
      <c r="G47" t="s">
        <v>21</v>
      </c>
      <c r="H47" s="161"/>
      <c r="I47" s="161"/>
      <c r="J47" s="2"/>
      <c r="L47" s="178"/>
      <c r="M47" s="176"/>
      <c r="N47" s="176"/>
      <c r="O47" s="176"/>
      <c r="P47" s="176"/>
      <c r="Q47" s="176"/>
      <c r="R47" s="177"/>
    </row>
    <row r="48" spans="3:27" x14ac:dyDescent="0.25">
      <c r="C48" s="10"/>
      <c r="D48" t="str">
        <f>Feuil2!N16</f>
        <v>Poids*</v>
      </c>
      <c r="F48" s="44"/>
      <c r="G48" t="s">
        <v>22</v>
      </c>
      <c r="H48" s="161"/>
      <c r="I48" s="161"/>
      <c r="J48" s="2"/>
      <c r="L48" s="178"/>
      <c r="M48" s="176"/>
      <c r="N48" s="176"/>
      <c r="O48" s="176"/>
      <c r="P48" s="176"/>
      <c r="Q48" s="176"/>
      <c r="R48" s="177"/>
    </row>
    <row r="49" spans="2:18" x14ac:dyDescent="0.25">
      <c r="C49" s="10"/>
      <c r="D49" s="18" t="str">
        <f>Feuil2!O16</f>
        <v>* Certificat de pesée obligatoire pour tout changement de poids et d'élancements</v>
      </c>
      <c r="I49" s="11"/>
      <c r="L49" s="178"/>
      <c r="M49" s="176"/>
      <c r="N49" s="176"/>
      <c r="O49" s="176"/>
      <c r="P49" s="176"/>
      <c r="Q49" s="176"/>
      <c r="R49" s="177"/>
    </row>
    <row r="50" spans="2:18" x14ac:dyDescent="0.25">
      <c r="C50" s="10"/>
      <c r="D50" t="str">
        <f>Feuil2!P16</f>
        <v>Gueuses</v>
      </c>
      <c r="F50" s="44"/>
      <c r="G50" t="s">
        <v>22</v>
      </c>
      <c r="H50" s="161"/>
      <c r="I50" s="161"/>
      <c r="J50" s="2"/>
      <c r="L50" s="178"/>
      <c r="M50" s="176"/>
      <c r="N50" s="176"/>
      <c r="O50" s="176"/>
      <c r="P50" s="176"/>
      <c r="Q50" s="176"/>
      <c r="R50" s="177"/>
    </row>
    <row r="51" spans="2:18" x14ac:dyDescent="0.25">
      <c r="C51" s="10"/>
      <c r="D51" t="str">
        <f>Feuil2!Q16</f>
        <v>Bau max</v>
      </c>
      <c r="F51" s="43"/>
      <c r="G51" t="s">
        <v>21</v>
      </c>
      <c r="H51" s="161"/>
      <c r="I51" s="161"/>
      <c r="J51" s="2"/>
      <c r="L51" s="178"/>
      <c r="M51" s="176"/>
      <c r="N51" s="176"/>
      <c r="O51" s="176"/>
      <c r="P51" s="176"/>
      <c r="Q51" s="176"/>
      <c r="R51" s="177"/>
    </row>
    <row r="52" spans="2:18" x14ac:dyDescent="0.25">
      <c r="C52" s="10"/>
      <c r="D52" t="str">
        <f>Feuil2!R16</f>
        <v>Tirant d'eau</v>
      </c>
      <c r="F52" s="43"/>
      <c r="G52" t="s">
        <v>21</v>
      </c>
      <c r="H52" s="161"/>
      <c r="I52" s="161"/>
      <c r="J52" s="2"/>
      <c r="L52" s="178"/>
      <c r="M52" s="176"/>
      <c r="N52" s="176"/>
      <c r="O52" s="176"/>
      <c r="P52" s="176"/>
      <c r="Q52" s="176"/>
      <c r="R52" s="177"/>
    </row>
    <row r="53" spans="2:18" x14ac:dyDescent="0.25">
      <c r="B53" s="66"/>
      <c r="C53" s="10"/>
      <c r="D53" t="str">
        <f>Feuil2!S16</f>
        <v>Poids du bulbe</v>
      </c>
      <c r="F53" s="44"/>
      <c r="G53" t="s">
        <v>22</v>
      </c>
      <c r="H53" s="161"/>
      <c r="I53" s="161"/>
      <c r="J53" s="2"/>
      <c r="L53" s="178"/>
      <c r="M53" s="176"/>
      <c r="N53" s="176"/>
      <c r="O53" s="176"/>
      <c r="P53" s="176"/>
      <c r="Q53" s="176"/>
      <c r="R53" s="177"/>
    </row>
    <row r="54" spans="2:18" x14ac:dyDescent="0.25">
      <c r="C54" s="10"/>
      <c r="D54" s="157" t="str">
        <f>Feuil2!T16</f>
        <v>Matériau inséré dans le voile de quille ? (IRC 19.6)</v>
      </c>
      <c r="E54" s="157"/>
      <c r="F54" s="214"/>
      <c r="G54" s="196" t="s">
        <v>22</v>
      </c>
      <c r="H54" s="216"/>
      <c r="I54" s="217"/>
      <c r="J54" s="2"/>
      <c r="L54" s="179"/>
      <c r="M54" s="180"/>
      <c r="N54" s="180"/>
      <c r="O54" s="180"/>
      <c r="P54" s="180"/>
      <c r="Q54" s="180"/>
      <c r="R54" s="181"/>
    </row>
    <row r="55" spans="2:18" x14ac:dyDescent="0.25">
      <c r="C55" s="10"/>
      <c r="D55" s="157"/>
      <c r="E55" s="157"/>
      <c r="F55" s="215"/>
      <c r="G55" s="196"/>
      <c r="H55" s="218"/>
      <c r="I55" s="219"/>
      <c r="J55" s="2"/>
    </row>
    <row r="56" spans="2:18" x14ac:dyDescent="0.25">
      <c r="C56" s="16" t="str">
        <f>Feuil2!U16</f>
        <v>Quille relevable :</v>
      </c>
      <c r="I56" s="11"/>
    </row>
    <row r="57" spans="2:18" x14ac:dyDescent="0.25">
      <c r="C57" s="10"/>
      <c r="D57" t="str">
        <f>Feuil2!V16</f>
        <v>Tirant d'eau max :</v>
      </c>
      <c r="F57" s="43"/>
      <c r="G57" t="s">
        <v>21</v>
      </c>
      <c r="H57" s="161"/>
      <c r="I57" s="161"/>
      <c r="J57" s="2"/>
      <c r="L57" s="34" t="str">
        <f>Feuil2!L59</f>
        <v>Traitement de vos données personnelles</v>
      </c>
    </row>
    <row r="58" spans="2:18" x14ac:dyDescent="0.25">
      <c r="C58" s="12"/>
      <c r="D58" s="13" t="str">
        <f>Feuil2!W16</f>
        <v>Tirant d'eau min :</v>
      </c>
      <c r="E58" s="13"/>
      <c r="F58" s="43"/>
      <c r="G58" s="13" t="s">
        <v>21</v>
      </c>
      <c r="H58" s="161"/>
      <c r="I58" s="161"/>
      <c r="J58" s="2"/>
    </row>
    <row r="59" spans="2:18" x14ac:dyDescent="0.25">
      <c r="L59" s="258" t="str">
        <f>Feuil2!M59</f>
        <v>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v>
      </c>
      <c r="M59" s="259"/>
      <c r="N59" s="259"/>
      <c r="O59" s="259"/>
      <c r="P59" s="259"/>
      <c r="Q59" s="259"/>
      <c r="R59" s="260"/>
    </row>
    <row r="60" spans="2:18" x14ac:dyDescent="0.25">
      <c r="C60" s="15" t="str">
        <f>Feuil2!F23</f>
        <v>Gréement :</v>
      </c>
      <c r="D60" s="9" t="s">
        <v>30</v>
      </c>
      <c r="E60" s="9"/>
      <c r="F60" s="43"/>
      <c r="G60" s="9" t="s">
        <v>21</v>
      </c>
      <c r="H60" s="161"/>
      <c r="I60" s="161"/>
      <c r="J60" s="2"/>
      <c r="L60" s="261"/>
      <c r="M60" s="157"/>
      <c r="N60" s="157"/>
      <c r="O60" s="157"/>
      <c r="P60" s="157"/>
      <c r="Q60" s="157"/>
      <c r="R60" s="262"/>
    </row>
    <row r="61" spans="2:18" x14ac:dyDescent="0.25">
      <c r="C61" s="10"/>
      <c r="D61" t="s">
        <v>31</v>
      </c>
      <c r="F61" s="43"/>
      <c r="G61" t="s">
        <v>21</v>
      </c>
      <c r="H61" s="161"/>
      <c r="I61" s="161"/>
      <c r="J61" s="2"/>
      <c r="L61" s="261"/>
      <c r="M61" s="157"/>
      <c r="N61" s="157"/>
      <c r="O61" s="157"/>
      <c r="P61" s="157"/>
      <c r="Q61" s="157"/>
      <c r="R61" s="262"/>
    </row>
    <row r="62" spans="2:18" x14ac:dyDescent="0.25">
      <c r="C62" s="10"/>
      <c r="D62" t="s">
        <v>32</v>
      </c>
      <c r="F62" s="43"/>
      <c r="G62" t="s">
        <v>21</v>
      </c>
      <c r="H62" s="161"/>
      <c r="I62" s="161"/>
      <c r="J62" s="2"/>
      <c r="L62" s="261"/>
      <c r="M62" s="157"/>
      <c r="N62" s="157"/>
      <c r="O62" s="157"/>
      <c r="P62" s="157"/>
      <c r="Q62" s="157"/>
      <c r="R62" s="262"/>
    </row>
    <row r="63" spans="2:18" ht="13.8" thickBot="1" x14ac:dyDescent="0.3">
      <c r="C63" s="10"/>
      <c r="D63" t="s">
        <v>33</v>
      </c>
      <c r="F63" s="78"/>
      <c r="G63" t="s">
        <v>21</v>
      </c>
      <c r="H63" s="214"/>
      <c r="I63" s="214"/>
      <c r="J63" s="2"/>
      <c r="L63" s="261"/>
      <c r="M63" s="157"/>
      <c r="N63" s="157"/>
      <c r="O63" s="157"/>
      <c r="P63" s="157"/>
      <c r="Q63" s="157"/>
      <c r="R63" s="262"/>
    </row>
    <row r="64" spans="2:18" x14ac:dyDescent="0.25">
      <c r="B64" s="279" t="str">
        <f>Feuil2!$AE$9</f>
        <v>A renseigner impérativement</v>
      </c>
      <c r="C64" s="80"/>
      <c r="D64" s="130" t="str">
        <f>Feuil2!L30</f>
        <v>SPL (Tangon de spinnaker)</v>
      </c>
      <c r="E64" s="81"/>
      <c r="F64" s="82"/>
      <c r="G64" s="83" t="s">
        <v>21</v>
      </c>
      <c r="H64" s="231"/>
      <c r="I64" s="232"/>
      <c r="J64" s="2"/>
      <c r="L64" s="261"/>
      <c r="M64" s="157"/>
      <c r="N64" s="157"/>
      <c r="O64" s="157"/>
      <c r="P64" s="157"/>
      <c r="Q64" s="157"/>
      <c r="R64" s="262"/>
    </row>
    <row r="65" spans="2:19" ht="13.2" customHeight="1" x14ac:dyDescent="0.25">
      <c r="B65" s="280"/>
      <c r="C65" s="10"/>
      <c r="D65" s="4" t="str">
        <f>Feuil2!M30</f>
        <v>STL (Bout dehors ou spi amuré sur le pont)</v>
      </c>
      <c r="F65" s="43"/>
      <c r="G65" t="s">
        <v>21</v>
      </c>
      <c r="H65" s="161"/>
      <c r="I65" s="221"/>
      <c r="J65" s="2"/>
      <c r="L65" s="261"/>
      <c r="M65" s="157"/>
      <c r="N65" s="157"/>
      <c r="O65" s="157"/>
      <c r="P65" s="157"/>
      <c r="Q65" s="157"/>
      <c r="R65" s="262"/>
    </row>
    <row r="66" spans="2:19" x14ac:dyDescent="0.25">
      <c r="B66" s="280"/>
      <c r="C66" s="10"/>
      <c r="D66" s="4" t="str">
        <f>Feuil2!P23</f>
        <v>Tangon de spinnaker, bout dehors, etc ...</v>
      </c>
      <c r="F66" s="222" t="s">
        <v>60</v>
      </c>
      <c r="G66" s="223"/>
      <c r="H66" s="223"/>
      <c r="I66" s="224"/>
      <c r="L66" s="68"/>
      <c r="M66" s="64"/>
      <c r="N66" s="64"/>
      <c r="O66" s="64"/>
      <c r="P66" s="64"/>
      <c r="Q66" s="64"/>
      <c r="R66" s="70"/>
    </row>
    <row r="67" spans="2:19" ht="13.8" thickBot="1" x14ac:dyDescent="0.3">
      <c r="B67" s="281"/>
      <c r="C67" s="84"/>
      <c r="D67" s="85" t="str">
        <f>Feuil2!N30</f>
        <v>Tangon de foc sous le vent (Whisker pole)</v>
      </c>
      <c r="E67" s="60"/>
      <c r="F67" s="86" t="s">
        <v>60</v>
      </c>
      <c r="G67" s="60"/>
      <c r="H67" s="60"/>
      <c r="I67" s="61"/>
      <c r="J67" s="2"/>
      <c r="L67" s="263" t="str">
        <f>Feuil2!N59</f>
        <v>Cependant, nous souhaiterions vous adresser occasionnellement par courriel des lettres d'actualité, offres ou promotions émanant du Pôle Course du YC France ou de ses partenaires. Si vous acceptez de recevoir de telles communications, merci de cocher la case ci-contre.</v>
      </c>
      <c r="M67" s="264"/>
      <c r="N67" s="264"/>
      <c r="O67" s="264"/>
      <c r="P67" s="264"/>
      <c r="Q67" s="264"/>
      <c r="R67" s="265"/>
    </row>
    <row r="68" spans="2:19" x14ac:dyDescent="0.25">
      <c r="C68" s="16" t="str">
        <f>Feuil2!K23</f>
        <v>Grand-voile :</v>
      </c>
      <c r="D68" t="s">
        <v>42</v>
      </c>
      <c r="F68" s="79"/>
      <c r="G68" t="s">
        <v>21</v>
      </c>
      <c r="H68" s="215"/>
      <c r="I68" s="215"/>
      <c r="L68" s="263"/>
      <c r="M68" s="264"/>
      <c r="N68" s="264"/>
      <c r="O68" s="264"/>
      <c r="P68" s="264"/>
      <c r="Q68" s="264"/>
      <c r="R68" s="265"/>
    </row>
    <row r="69" spans="2:19" x14ac:dyDescent="0.25">
      <c r="C69" s="10"/>
      <c r="D69" t="s">
        <v>43</v>
      </c>
      <c r="F69" s="43"/>
      <c r="G69" t="s">
        <v>21</v>
      </c>
      <c r="H69" s="161"/>
      <c r="I69" s="161"/>
      <c r="J69" s="2"/>
      <c r="L69" s="263"/>
      <c r="M69" s="264"/>
      <c r="N69" s="264"/>
      <c r="O69" s="264"/>
      <c r="P69" s="264"/>
      <c r="Q69" s="264"/>
      <c r="R69" s="265"/>
    </row>
    <row r="70" spans="2:19" x14ac:dyDescent="0.25">
      <c r="C70" s="12"/>
      <c r="D70" s="13" t="s">
        <v>44</v>
      </c>
      <c r="E70" s="13"/>
      <c r="F70" s="43"/>
      <c r="G70" s="13" t="s">
        <v>21</v>
      </c>
      <c r="H70" s="161"/>
      <c r="I70" s="161"/>
      <c r="J70" s="2"/>
      <c r="L70" s="263"/>
      <c r="M70" s="264"/>
      <c r="N70" s="264"/>
      <c r="O70" s="264"/>
      <c r="P70" s="264"/>
      <c r="Q70" s="264"/>
      <c r="R70" s="265"/>
    </row>
    <row r="71" spans="2:19" x14ac:dyDescent="0.25">
      <c r="J71" s="2"/>
      <c r="L71" s="266"/>
      <c r="M71" s="267"/>
      <c r="N71" s="267"/>
      <c r="O71" s="267"/>
      <c r="P71" s="267"/>
      <c r="Q71" s="267"/>
      <c r="R71" s="268"/>
    </row>
    <row r="72" spans="2:19" x14ac:dyDescent="0.25">
      <c r="C72" s="15" t="str">
        <f>Feuil2!G23</f>
        <v>Voile d'avant :</v>
      </c>
      <c r="D72" s="72" t="s">
        <v>318</v>
      </c>
      <c r="E72" s="9"/>
      <c r="F72" s="43"/>
      <c r="G72" s="9" t="s">
        <v>21</v>
      </c>
      <c r="H72" s="161"/>
      <c r="I72" s="161"/>
      <c r="J72" s="2"/>
    </row>
    <row r="73" spans="2:19" x14ac:dyDescent="0.25">
      <c r="C73" s="37" t="str">
        <f>Feuil2!H23</f>
        <v>**Merci de confirmer la valeur de HLUmax même si elle n'est pas modifiée par rapport au précédant certificat.</v>
      </c>
      <c r="E73" s="36"/>
      <c r="I73" s="11"/>
      <c r="J73" s="2"/>
    </row>
    <row r="74" spans="2:19" x14ac:dyDescent="0.25">
      <c r="C74" s="10"/>
      <c r="D74" s="4" t="s">
        <v>319</v>
      </c>
      <c r="F74" s="43"/>
      <c r="G74" t="s">
        <v>21</v>
      </c>
      <c r="H74" s="161"/>
      <c r="I74" s="161"/>
      <c r="L74" s="28" t="str">
        <f>Feuil2!F44</f>
        <v xml:space="preserve">ATTENTION : </v>
      </c>
    </row>
    <row r="75" spans="2:19" x14ac:dyDescent="0.25">
      <c r="C75" s="10"/>
      <c r="D75" s="4" t="s">
        <v>320</v>
      </c>
      <c r="F75" s="43"/>
      <c r="G75" t="s">
        <v>21</v>
      </c>
      <c r="H75" s="161"/>
      <c r="I75" s="161"/>
      <c r="J75" s="2"/>
      <c r="L75" s="157" t="str">
        <f>Feuil2!G44</f>
        <v>Si vous disposez d'un Certificat Endorsed toute modification doit être officiellement mesurée ou pesée.</v>
      </c>
      <c r="M75" s="157"/>
      <c r="N75" s="157"/>
      <c r="O75" s="157"/>
      <c r="P75" s="157"/>
      <c r="Q75" s="157"/>
      <c r="R75" s="157"/>
      <c r="S75" s="157"/>
    </row>
    <row r="76" spans="2:19" x14ac:dyDescent="0.25">
      <c r="C76" s="10"/>
      <c r="D76" t="s">
        <v>35</v>
      </c>
      <c r="F76" s="43"/>
      <c r="G76" t="s">
        <v>21</v>
      </c>
      <c r="H76" s="161"/>
      <c r="I76" s="161"/>
      <c r="J76" s="40"/>
      <c r="K76" s="24"/>
      <c r="L76" s="157"/>
      <c r="M76" s="157"/>
      <c r="N76" s="157"/>
      <c r="O76" s="157"/>
      <c r="P76" s="157"/>
      <c r="Q76" s="157"/>
      <c r="R76" s="157"/>
      <c r="S76" s="157"/>
    </row>
    <row r="77" spans="2:19" x14ac:dyDescent="0.25">
      <c r="C77" s="10"/>
      <c r="D77" t="s">
        <v>36</v>
      </c>
      <c r="F77" s="43"/>
      <c r="G77" t="s">
        <v>21</v>
      </c>
      <c r="H77" s="161"/>
      <c r="I77" s="161"/>
      <c r="L77" s="157"/>
      <c r="M77" s="157"/>
      <c r="N77" s="157"/>
      <c r="O77" s="157"/>
      <c r="P77" s="157"/>
      <c r="Q77" s="157"/>
      <c r="R77" s="157"/>
      <c r="S77" s="157"/>
    </row>
    <row r="78" spans="2:19" x14ac:dyDescent="0.25">
      <c r="C78" s="10"/>
      <c r="D78" t="s">
        <v>37</v>
      </c>
      <c r="F78" s="43"/>
      <c r="G78" t="s">
        <v>21</v>
      </c>
      <c r="H78" s="161"/>
      <c r="I78" s="161"/>
      <c r="J78" s="2"/>
      <c r="L78" s="269" t="str">
        <f>Feuil2!F51</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M78" s="270"/>
      <c r="N78" s="270"/>
      <c r="O78" s="270"/>
      <c r="P78" s="270"/>
      <c r="Q78" s="270"/>
      <c r="R78" s="271"/>
    </row>
    <row r="79" spans="2:19" x14ac:dyDescent="0.25">
      <c r="C79" s="10"/>
      <c r="F79" s="3" t="str">
        <f>Feuil2!I23</f>
        <v>HSA calculé</v>
      </c>
      <c r="G79" s="17">
        <f>IF($F$80&gt;$I$81,(0.0625*($F$74+$F$80)*(4*$F$75+6*$F$76+3*$F$77+2*$F$78+0.09)),(0.0625*$F$74*(4*$F$75+6*$F$76+3*$F$77+2*$F$78+0.09)))</f>
        <v>0</v>
      </c>
      <c r="H79" t="s">
        <v>39</v>
      </c>
      <c r="I79" s="11"/>
      <c r="J79" s="2"/>
      <c r="L79" s="272"/>
      <c r="M79" s="273"/>
      <c r="N79" s="273"/>
      <c r="O79" s="273"/>
      <c r="P79" s="273"/>
      <c r="Q79" s="273"/>
      <c r="R79" s="274"/>
    </row>
    <row r="80" spans="2:19" x14ac:dyDescent="0.25">
      <c r="C80" s="23"/>
      <c r="D80" s="30" t="str">
        <f>Feuil2!J23</f>
        <v>Flèche de bordure si &gt;7,5% HLP</v>
      </c>
      <c r="E80" s="29"/>
      <c r="F80" s="43"/>
      <c r="G80" s="13" t="s">
        <v>21</v>
      </c>
      <c r="H80" s="161" t="s">
        <v>41</v>
      </c>
      <c r="I80" s="161"/>
      <c r="J80" s="2"/>
      <c r="L80" s="272"/>
      <c r="M80" s="273"/>
      <c r="N80" s="273"/>
      <c r="O80" s="273"/>
      <c r="P80" s="273"/>
      <c r="Q80" s="273"/>
      <c r="R80" s="274"/>
    </row>
    <row r="81" spans="1:23" x14ac:dyDescent="0.25">
      <c r="C81" s="34"/>
      <c r="E81" s="35"/>
      <c r="H81" s="73" t="s">
        <v>339</v>
      </c>
      <c r="I81" s="74">
        <f>0.075*$F$75</f>
        <v>0</v>
      </c>
      <c r="L81" s="272"/>
      <c r="M81" s="273"/>
      <c r="N81" s="273"/>
      <c r="O81" s="273"/>
      <c r="P81" s="273"/>
      <c r="Q81" s="273"/>
      <c r="R81" s="274"/>
    </row>
    <row r="82" spans="1:23" ht="13.8" thickBot="1" x14ac:dyDescent="0.3">
      <c r="A82" s="64"/>
      <c r="C82" s="34"/>
      <c r="E82" s="35"/>
      <c r="H82" s="131"/>
      <c r="I82" s="132"/>
      <c r="J82" s="2"/>
      <c r="L82" s="272"/>
      <c r="M82" s="273"/>
      <c r="N82" s="273"/>
      <c r="O82" s="273"/>
      <c r="P82" s="273"/>
      <c r="Q82" s="273"/>
      <c r="R82" s="274"/>
    </row>
    <row r="83" spans="1:23" s="64" customFormat="1" x14ac:dyDescent="0.25">
      <c r="A83"/>
      <c r="B83" s="159"/>
      <c r="C83" s="136" t="str">
        <f>Feuil2!AC2</f>
        <v xml:space="preserve">Nombre de voiles d'avant </v>
      </c>
      <c r="D83" s="54"/>
      <c r="E83" s="137"/>
      <c r="F83" s="54"/>
      <c r="G83" s="54"/>
      <c r="H83" s="138"/>
      <c r="I83" s="139"/>
      <c r="L83" s="272"/>
      <c r="M83" s="273"/>
      <c r="N83" s="273"/>
      <c r="O83" s="273"/>
      <c r="P83" s="273"/>
      <c r="Q83" s="273"/>
      <c r="R83" s="274"/>
      <c r="S83" s="69"/>
      <c r="T83" s="69"/>
      <c r="U83" s="69"/>
      <c r="V83" s="69"/>
      <c r="W83" s="69"/>
    </row>
    <row r="84" spans="1:23" ht="13.8" thickBot="1" x14ac:dyDescent="0.3">
      <c r="B84" s="160"/>
      <c r="C84" s="140"/>
      <c r="E84" s="35"/>
      <c r="H84" s="131"/>
      <c r="I84" s="141"/>
      <c r="L84" s="275"/>
      <c r="M84" s="276"/>
      <c r="N84" s="276"/>
      <c r="O84" s="276"/>
      <c r="P84" s="276"/>
      <c r="Q84" s="276"/>
      <c r="R84" s="277"/>
    </row>
    <row r="85" spans="1:23" ht="13.8" thickBot="1" x14ac:dyDescent="0.3">
      <c r="B85" s="142"/>
      <c r="C85" s="140"/>
      <c r="D85" s="158" t="str">
        <f>Feuil2!AD2</f>
        <v>Nombre de voiles d'avant à bord qui peuvent être utilisées en course :</v>
      </c>
      <c r="E85" s="158"/>
      <c r="F85" s="158"/>
      <c r="G85" s="146"/>
      <c r="H85" s="131"/>
      <c r="I85" s="141"/>
      <c r="J85" s="2"/>
      <c r="L85" s="278" t="str">
        <f>Feuil2!G51</f>
        <v>Lu et accepté:</v>
      </c>
      <c r="M85" s="278"/>
      <c r="N85" s="278"/>
      <c r="O85" s="278"/>
    </row>
    <row r="86" spans="1:23" x14ac:dyDescent="0.25">
      <c r="B86" s="164" t="str">
        <f>Feuil2!$AE$9</f>
        <v>A renseigner impérativement</v>
      </c>
      <c r="C86" s="140"/>
      <c r="D86" s="4" t="str">
        <f>Feuil2!AE2</f>
        <v>Trinquettes inclues dans le nombre de voiles d'avant</v>
      </c>
      <c r="E86" s="35"/>
      <c r="H86" s="131"/>
      <c r="I86" s="141"/>
      <c r="J86" s="2"/>
    </row>
    <row r="87" spans="1:23" x14ac:dyDescent="0.25">
      <c r="B87" s="164"/>
      <c r="C87" s="140"/>
      <c r="D87" s="165" t="str">
        <f>Feuil2!AF2</f>
        <v>Exclus : 1 foc de gros temps RSO et/ou 1 Tourmentin RSO (Voir Règle IRC 21.7.1)</v>
      </c>
      <c r="E87" s="165"/>
      <c r="F87" s="165"/>
      <c r="G87" s="165"/>
      <c r="H87" s="165"/>
      <c r="I87" s="141"/>
      <c r="J87" s="2"/>
      <c r="L87" s="253" t="s">
        <v>155</v>
      </c>
      <c r="M87" s="254"/>
      <c r="N87" s="254"/>
      <c r="O87" s="255"/>
      <c r="P87" s="42" t="str">
        <f>Feuil2!J51</f>
        <v>Nom</v>
      </c>
      <c r="Q87" s="256"/>
      <c r="R87" s="257"/>
    </row>
    <row r="88" spans="1:23" ht="13.8" thickBot="1" x14ac:dyDescent="0.3">
      <c r="B88" s="143"/>
      <c r="C88" s="144"/>
      <c r="D88" s="166"/>
      <c r="E88" s="166"/>
      <c r="F88" s="166"/>
      <c r="G88" s="166"/>
      <c r="H88" s="166"/>
      <c r="I88" s="145"/>
      <c r="J88" s="2"/>
    </row>
    <row r="89" spans="1:23" x14ac:dyDescent="0.25">
      <c r="B89" s="133"/>
      <c r="C89" s="135"/>
      <c r="E89" s="35"/>
      <c r="J89" s="2"/>
    </row>
    <row r="90" spans="1:23" x14ac:dyDescent="0.25">
      <c r="B90" s="134"/>
      <c r="C90" s="15" t="str">
        <f>Feuil2!Z23</f>
        <v>Génois volant :</v>
      </c>
      <c r="D90" s="72" t="str">
        <f>Feuil2!W23</f>
        <v>Nombre de génois volants à bord en course</v>
      </c>
      <c r="E90" s="127"/>
      <c r="F90" s="43"/>
      <c r="G90" s="9"/>
      <c r="H90" s="161"/>
      <c r="I90" s="161"/>
      <c r="J90" s="2"/>
    </row>
    <row r="91" spans="1:23" x14ac:dyDescent="0.25">
      <c r="B91" s="134"/>
      <c r="C91" s="16"/>
      <c r="D91" s="4" t="s">
        <v>286</v>
      </c>
      <c r="E91" s="35"/>
      <c r="F91" s="43"/>
      <c r="H91" s="161"/>
      <c r="I91" s="161"/>
      <c r="J91" s="2"/>
    </row>
    <row r="92" spans="1:23" x14ac:dyDescent="0.25">
      <c r="B92" s="134"/>
      <c r="C92" s="16"/>
      <c r="D92" s="4" t="s">
        <v>287</v>
      </c>
      <c r="E92" s="35"/>
      <c r="F92" s="43"/>
      <c r="H92" s="161"/>
      <c r="I92" s="161"/>
      <c r="J92" s="2"/>
      <c r="L92" s="32"/>
      <c r="M92" s="32"/>
      <c r="N92" s="32"/>
      <c r="O92" s="32"/>
      <c r="P92" s="32"/>
      <c r="Q92" s="32"/>
      <c r="R92" s="32"/>
      <c r="S92" s="32"/>
    </row>
    <row r="93" spans="1:23" x14ac:dyDescent="0.25">
      <c r="B93" s="66"/>
      <c r="C93" s="16"/>
      <c r="D93" s="4" t="s">
        <v>288</v>
      </c>
      <c r="E93" s="35"/>
      <c r="F93" s="43"/>
      <c r="H93" s="161"/>
      <c r="I93" s="161"/>
      <c r="J93" s="2"/>
      <c r="S93" s="32"/>
    </row>
    <row r="94" spans="1:23" x14ac:dyDescent="0.25">
      <c r="C94" s="16"/>
      <c r="D94" s="4" t="s">
        <v>289</v>
      </c>
      <c r="E94" s="35"/>
      <c r="F94" s="43"/>
      <c r="H94" s="161"/>
      <c r="I94" s="161"/>
      <c r="J94" s="2"/>
      <c r="S94" s="32"/>
    </row>
    <row r="95" spans="1:23" x14ac:dyDescent="0.25">
      <c r="C95" s="16"/>
      <c r="D95" s="4" t="s">
        <v>290</v>
      </c>
      <c r="E95" s="35"/>
      <c r="F95" s="43"/>
      <c r="H95" s="161"/>
      <c r="I95" s="161"/>
      <c r="S95" s="32"/>
    </row>
    <row r="96" spans="1:23" x14ac:dyDescent="0.25">
      <c r="C96" s="16"/>
      <c r="D96" s="4" t="str">
        <f>Feuil2!X23</f>
        <v>FSFL (mesuré comme un spinnaker)</v>
      </c>
      <c r="E96" s="35"/>
      <c r="F96" s="43"/>
      <c r="H96" s="161"/>
      <c r="I96" s="161"/>
      <c r="S96" s="32"/>
    </row>
    <row r="97" spans="3:19" x14ac:dyDescent="0.25">
      <c r="C97" s="16"/>
      <c r="D97" s="4" t="str">
        <f>Feuil2!Y23</f>
        <v>FSHW (mesuré comme un spinnaker)</v>
      </c>
      <c r="E97" s="35"/>
      <c r="F97" s="43"/>
      <c r="H97" s="161"/>
      <c r="I97" s="161"/>
      <c r="J97" s="2"/>
      <c r="S97" s="32"/>
    </row>
    <row r="98" spans="3:19" x14ac:dyDescent="0.25">
      <c r="C98" s="16"/>
      <c r="D98" s="4" t="str">
        <f>Feuil2!V23</f>
        <v>Flèche de bordure si &gt;7,5% FLP</v>
      </c>
      <c r="E98" s="35"/>
      <c r="F98" s="43"/>
      <c r="H98" s="225"/>
      <c r="I98" s="226"/>
      <c r="J98" s="2"/>
      <c r="S98" s="32"/>
    </row>
    <row r="99" spans="3:19" x14ac:dyDescent="0.25">
      <c r="C99" s="16"/>
      <c r="D99" s="4"/>
      <c r="E99" s="35"/>
      <c r="F99" s="4"/>
      <c r="H99" s="73" t="s">
        <v>340</v>
      </c>
      <c r="I99" s="128">
        <f>0.075*$F$92</f>
        <v>0</v>
      </c>
      <c r="J99" s="2"/>
      <c r="S99" s="32"/>
    </row>
    <row r="100" spans="3:19" x14ac:dyDescent="0.25">
      <c r="C100" s="16"/>
      <c r="D100" s="4"/>
      <c r="E100" s="35"/>
      <c r="F100" s="4" t="str">
        <f>Feuil2!F82</f>
        <v>FSA calculé</v>
      </c>
      <c r="G100" s="17">
        <f>0.0625*F91*(4*F92+6*F93+3*F94+2*F95+0.09)</f>
        <v>0</v>
      </c>
      <c r="H100" t="s">
        <v>39</v>
      </c>
      <c r="I100" s="11"/>
      <c r="J100" s="2"/>
      <c r="P100" s="50"/>
      <c r="Q100" s="50"/>
      <c r="R100" s="50"/>
      <c r="S100" s="32"/>
    </row>
    <row r="101" spans="3:19" x14ac:dyDescent="0.25">
      <c r="C101" s="23"/>
      <c r="D101" s="30"/>
      <c r="E101" s="29"/>
      <c r="F101" s="129" t="str">
        <f>Feuil2!G82</f>
        <v>STLFHmax calculé</v>
      </c>
      <c r="G101" s="17">
        <f>F96-(0.25*F62)</f>
        <v>0</v>
      </c>
      <c r="H101" s="286" t="s">
        <v>472</v>
      </c>
      <c r="I101" s="287"/>
      <c r="L101" s="285"/>
      <c r="M101" s="285"/>
      <c r="N101" s="285"/>
      <c r="O101" s="285"/>
      <c r="P101" s="65"/>
      <c r="Q101" s="65"/>
      <c r="R101" s="65"/>
      <c r="S101" s="32"/>
    </row>
    <row r="102" spans="3:19" ht="15.6" x14ac:dyDescent="0.3">
      <c r="J102" s="5"/>
    </row>
    <row r="103" spans="3:19" ht="15" customHeight="1" x14ac:dyDescent="0.25">
      <c r="C103" s="15" t="str">
        <f>Feuil2!N23</f>
        <v>Spinnakers :</v>
      </c>
      <c r="D103" s="63" t="str">
        <f>Feuil2!O23</f>
        <v>Nombre de spis à bord en course</v>
      </c>
      <c r="E103" s="9"/>
      <c r="F103" s="44"/>
      <c r="G103" s="9"/>
      <c r="H103" s="161"/>
      <c r="I103" s="161"/>
    </row>
    <row r="104" spans="3:19" x14ac:dyDescent="0.25">
      <c r="C104" s="10"/>
      <c r="I104" s="11"/>
      <c r="J104" s="41"/>
    </row>
    <row r="105" spans="3:19" x14ac:dyDescent="0.25">
      <c r="C105" s="16" t="str">
        <f>Feuil2!Q23</f>
        <v>Spi symétrique :</v>
      </c>
      <c r="E105" t="s">
        <v>45</v>
      </c>
      <c r="F105" s="43"/>
      <c r="G105" t="s">
        <v>21</v>
      </c>
      <c r="H105" s="161"/>
      <c r="I105" s="161"/>
      <c r="J105" s="77" t="str">
        <f>IF(F114&lt;0.75*F113,Feuil2!G89, " ")</f>
        <v xml:space="preserve"> </v>
      </c>
      <c r="K105" s="62"/>
      <c r="L105" s="62"/>
      <c r="M105" s="62"/>
      <c r="N105" s="62"/>
      <c r="O105" s="62"/>
    </row>
    <row r="106" spans="3:19" x14ac:dyDescent="0.25">
      <c r="C106" s="10"/>
      <c r="E106" t="s">
        <v>46</v>
      </c>
      <c r="F106" s="43"/>
      <c r="G106" t="s">
        <v>21</v>
      </c>
      <c r="H106" s="161"/>
      <c r="I106" s="161"/>
    </row>
    <row r="107" spans="3:19" x14ac:dyDescent="0.25">
      <c r="C107" s="10"/>
      <c r="E107" s="4" t="s">
        <v>321</v>
      </c>
      <c r="F107" s="43"/>
      <c r="G107" t="s">
        <v>21</v>
      </c>
      <c r="H107" s="161"/>
      <c r="I107" s="161"/>
    </row>
    <row r="108" spans="3:19" x14ac:dyDescent="0.25">
      <c r="C108" s="10"/>
      <c r="E108" t="s">
        <v>47</v>
      </c>
      <c r="F108" s="43"/>
      <c r="G108" t="s">
        <v>21</v>
      </c>
      <c r="H108" s="161"/>
      <c r="I108" s="161"/>
      <c r="J108" s="2"/>
    </row>
    <row r="109" spans="3:19" x14ac:dyDescent="0.25">
      <c r="C109" s="10"/>
      <c r="D109" s="19" t="str">
        <f>Feuil2!R23</f>
        <v xml:space="preserve">ou </v>
      </c>
      <c r="E109" s="34" t="s">
        <v>48</v>
      </c>
      <c r="F109" s="43"/>
      <c r="G109" t="s">
        <v>39</v>
      </c>
      <c r="H109" s="161"/>
      <c r="I109" s="161"/>
      <c r="J109" s="2"/>
    </row>
    <row r="110" spans="3:19" x14ac:dyDescent="0.25">
      <c r="C110" s="10"/>
      <c r="F110" s="26" t="str">
        <f>Feuil2!S23</f>
        <v>SPA calculé</v>
      </c>
      <c r="G110" s="17">
        <f>(($F$105+$F$106)/2)*(($F$107+(4*$F$108))/5)*0.83</f>
        <v>0</v>
      </c>
      <c r="H110" t="s">
        <v>39</v>
      </c>
      <c r="I110" s="11"/>
      <c r="J110" s="2"/>
    </row>
    <row r="111" spans="3:19" x14ac:dyDescent="0.25">
      <c r="C111" s="16" t="str">
        <f>Feuil2!T23</f>
        <v>Spi asymétrique :</v>
      </c>
      <c r="E111" t="s">
        <v>50</v>
      </c>
      <c r="F111" s="43"/>
      <c r="G111" t="s">
        <v>21</v>
      </c>
      <c r="H111" s="161"/>
      <c r="I111" s="161"/>
      <c r="J111" s="2"/>
    </row>
    <row r="112" spans="3:19" x14ac:dyDescent="0.25">
      <c r="C112" s="10"/>
      <c r="E112" t="s">
        <v>51</v>
      </c>
      <c r="F112" s="43"/>
      <c r="G112" t="s">
        <v>21</v>
      </c>
      <c r="H112" s="161"/>
      <c r="I112" s="161"/>
      <c r="J112" s="2"/>
    </row>
    <row r="113" spans="3:19" x14ac:dyDescent="0.25">
      <c r="C113" s="10"/>
      <c r="E113" s="4" t="s">
        <v>322</v>
      </c>
      <c r="F113" s="43"/>
      <c r="G113" t="s">
        <v>21</v>
      </c>
      <c r="H113" s="161"/>
      <c r="I113" s="161"/>
    </row>
    <row r="114" spans="3:19" x14ac:dyDescent="0.25">
      <c r="C114" s="10"/>
      <c r="E114" t="s">
        <v>52</v>
      </c>
      <c r="F114" s="43"/>
      <c r="G114" t="s">
        <v>21</v>
      </c>
      <c r="H114" s="161"/>
      <c r="I114" s="161"/>
    </row>
    <row r="115" spans="3:19" x14ac:dyDescent="0.25">
      <c r="C115" s="10"/>
      <c r="D115" s="19" t="str">
        <f>Feuil2!R23</f>
        <v xml:space="preserve">ou </v>
      </c>
      <c r="E115" s="34" t="s">
        <v>48</v>
      </c>
      <c r="F115" s="43"/>
      <c r="G115" t="s">
        <v>39</v>
      </c>
      <c r="H115" s="161"/>
      <c r="I115" s="161"/>
    </row>
    <row r="116" spans="3:19" ht="40.200000000000003" customHeight="1" x14ac:dyDescent="0.25">
      <c r="C116" s="12"/>
      <c r="D116" s="13"/>
      <c r="E116" s="13"/>
      <c r="F116" s="26" t="str">
        <f>Feuil2!S23</f>
        <v>SPA calculé</v>
      </c>
      <c r="G116" s="17">
        <f>(($F$111+$F$112)/2)*(($F$113+(4*$F$114))/5)*0.83</f>
        <v>0</v>
      </c>
      <c r="H116" s="13" t="s">
        <v>39</v>
      </c>
      <c r="I116" s="14"/>
    </row>
    <row r="117" spans="3:19" x14ac:dyDescent="0.25">
      <c r="S117" s="25"/>
    </row>
    <row r="118" spans="3:19" x14ac:dyDescent="0.25">
      <c r="C118" s="15" t="str">
        <f>Feuil2!U23</f>
        <v>Mizaine :</v>
      </c>
      <c r="D118" s="9"/>
      <c r="E118" s="9" t="s">
        <v>53</v>
      </c>
      <c r="F118" s="43"/>
      <c r="G118" s="9" t="s">
        <v>21</v>
      </c>
      <c r="H118" s="161"/>
      <c r="I118" s="161"/>
    </row>
    <row r="119" spans="3:19" x14ac:dyDescent="0.25">
      <c r="C119" s="10"/>
      <c r="E119" t="s">
        <v>54</v>
      </c>
      <c r="F119" s="43"/>
      <c r="G119" t="s">
        <v>21</v>
      </c>
      <c r="H119" s="161"/>
      <c r="I119" s="161"/>
      <c r="S119" s="25"/>
    </row>
    <row r="120" spans="3:19" x14ac:dyDescent="0.25">
      <c r="C120" s="10"/>
      <c r="E120" t="s">
        <v>55</v>
      </c>
      <c r="F120" s="43"/>
      <c r="G120" t="s">
        <v>21</v>
      </c>
      <c r="H120" s="161"/>
      <c r="I120" s="161"/>
    </row>
    <row r="121" spans="3:19" x14ac:dyDescent="0.25">
      <c r="C121" s="12"/>
      <c r="D121" s="13"/>
      <c r="E121" s="13" t="s">
        <v>56</v>
      </c>
      <c r="F121" s="43"/>
      <c r="G121" s="13" t="s">
        <v>21</v>
      </c>
      <c r="H121" s="161"/>
      <c r="I121" s="161"/>
      <c r="S121" s="25"/>
    </row>
    <row r="122" spans="3:19" ht="13.8" thickBot="1" x14ac:dyDescent="0.3"/>
    <row r="123" spans="3:19" ht="16.2" thickBot="1" x14ac:dyDescent="0.3">
      <c r="C123" s="234" t="str">
        <f>Feuil2!F37</f>
        <v>CONFIGURATION DE COURSE ET AMENAGEMENTS INTERIEURS</v>
      </c>
      <c r="D123" s="235"/>
      <c r="E123" s="235"/>
      <c r="F123" s="235"/>
      <c r="G123" s="235"/>
      <c r="H123" s="235"/>
      <c r="I123" s="236"/>
      <c r="S123" s="25"/>
    </row>
    <row r="125" spans="3:19" ht="44.4" customHeight="1" x14ac:dyDescent="0.25">
      <c r="C125" s="237" t="str">
        <f>Feuil2!G37</f>
        <v>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v>
      </c>
      <c r="D125" s="237"/>
      <c r="E125" s="237"/>
      <c r="F125" s="237"/>
      <c r="G125" s="237"/>
      <c r="H125" s="237"/>
      <c r="I125" s="237"/>
      <c r="S125" s="25"/>
    </row>
    <row r="127" spans="3:19" x14ac:dyDescent="0.25">
      <c r="C127" s="27" t="str">
        <f>Feuil2!H37</f>
        <v>Table de carré débarquée?</v>
      </c>
      <c r="D127" s="21"/>
      <c r="E127" s="26"/>
      <c r="F127" s="45" t="s">
        <v>60</v>
      </c>
    </row>
    <row r="128" spans="3:19" x14ac:dyDescent="0.25">
      <c r="C128" s="27" t="str">
        <f>Feuil2!I37</f>
        <v>Cuisine débarquée?</v>
      </c>
      <c r="D128" s="21"/>
      <c r="E128" s="26"/>
      <c r="F128" s="45" t="s">
        <v>60</v>
      </c>
    </row>
    <row r="129" spans="1:256" x14ac:dyDescent="0.25">
      <c r="C129" s="27" t="str">
        <f>Feuil2!J37</f>
        <v>Portes débarquées?</v>
      </c>
      <c r="D129" s="21"/>
      <c r="E129" s="26"/>
      <c r="F129" s="45" t="s">
        <v>60</v>
      </c>
      <c r="G129" t="str">
        <f>Feuil2!O37</f>
        <v>Si oui, combien?</v>
      </c>
      <c r="I129" s="47"/>
    </row>
    <row r="130" spans="1:256" x14ac:dyDescent="0.25">
      <c r="C130" s="27" t="str">
        <f>Feuil2!K37</f>
        <v>Planchers débarqués?</v>
      </c>
      <c r="D130" s="21"/>
      <c r="E130" s="26"/>
      <c r="F130" s="45" t="s">
        <v>60</v>
      </c>
      <c r="G130" t="str">
        <f>Feuil2!O37</f>
        <v>Si oui, combien?</v>
      </c>
      <c r="I130" s="47"/>
    </row>
    <row r="131" spans="1:256" x14ac:dyDescent="0.25">
      <c r="C131" s="27" t="str">
        <f>Feuil2!L37</f>
        <v>Coussins et matelas débarqués?</v>
      </c>
      <c r="D131" s="21"/>
      <c r="E131" s="26"/>
      <c r="F131" s="45" t="s">
        <v>60</v>
      </c>
      <c r="I131" s="2"/>
    </row>
    <row r="132" spans="1:256" x14ac:dyDescent="0.25">
      <c r="C132" s="27" t="str">
        <f>Feuil2!M37</f>
        <v>Coffres amovibles débarqués?</v>
      </c>
      <c r="D132" s="21"/>
      <c r="E132" s="26"/>
      <c r="F132" s="46" t="s">
        <v>60</v>
      </c>
      <c r="G132" t="str">
        <f>Feuil2!O37</f>
        <v>Si oui, combien?</v>
      </c>
      <c r="I132" s="47"/>
    </row>
    <row r="133" spans="1:256" x14ac:dyDescent="0.25">
      <c r="C133" s="27" t="str">
        <f>Feuil2!N37</f>
        <v>Autre éléments débarqués?</v>
      </c>
      <c r="D133" s="21"/>
      <c r="E133" s="21"/>
      <c r="F133" s="228"/>
      <c r="G133" s="229"/>
      <c r="H133" s="229"/>
      <c r="I133" s="230"/>
    </row>
    <row r="134" spans="1:256" s="51" customFormat="1" x14ac:dyDescent="0.25">
      <c r="A134"/>
      <c r="B134"/>
      <c r="C134"/>
      <c r="D134"/>
      <c r="E134"/>
      <c r="F134"/>
      <c r="G134"/>
      <c r="H134"/>
      <c r="I134"/>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x14ac:dyDescent="0.25">
      <c r="A150" s="87"/>
      <c r="B150"/>
      <c r="C150"/>
      <c r="D150"/>
      <c r="E150"/>
      <c r="F150"/>
      <c r="G150"/>
      <c r="H150"/>
      <c r="I150"/>
      <c r="J150"/>
      <c r="K150"/>
      <c r="L150"/>
      <c r="M150"/>
      <c r="N150"/>
      <c r="O150"/>
      <c r="P150"/>
      <c r="Q150"/>
      <c r="R150"/>
      <c r="S150"/>
      <c r="T150" s="31"/>
      <c r="U150" s="31"/>
      <c r="V150" s="31"/>
      <c r="W150" s="31"/>
      <c r="X150" s="31"/>
      <c r="Y150" s="31"/>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row>
    <row r="151" spans="1:256" s="51" customFormat="1" x14ac:dyDescent="0.25">
      <c r="A151" s="87"/>
      <c r="B151"/>
      <c r="C151"/>
      <c r="D151"/>
      <c r="E151"/>
      <c r="F151"/>
      <c r="G151"/>
      <c r="H151"/>
      <c r="I151"/>
      <c r="J151"/>
      <c r="K151"/>
      <c r="L151"/>
      <c r="M151"/>
      <c r="N151"/>
      <c r="O151"/>
      <c r="P151"/>
      <c r="Q151"/>
      <c r="R151"/>
      <c r="S151"/>
      <c r="T151" s="31"/>
      <c r="U151" s="31"/>
      <c r="V151" s="31"/>
      <c r="W151" s="31"/>
      <c r="X151" s="31"/>
      <c r="Y151" s="3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row>
    <row r="152" spans="1:256" s="51" customFormat="1" x14ac:dyDescent="0.25">
      <c r="A152" s="87"/>
      <c r="B152"/>
      <c r="C152"/>
      <c r="D152"/>
      <c r="E152"/>
      <c r="F152"/>
      <c r="G152"/>
      <c r="H152"/>
      <c r="I152"/>
      <c r="J152"/>
      <c r="K152"/>
      <c r="L152"/>
      <c r="M152"/>
      <c r="N152"/>
      <c r="O152"/>
      <c r="P152"/>
      <c r="Q152"/>
      <c r="R152"/>
      <c r="S152"/>
      <c r="T152" s="31"/>
      <c r="U152" s="31"/>
      <c r="V152" s="31"/>
      <c r="W152" s="31"/>
      <c r="X152" s="31"/>
      <c r="Y152" s="31"/>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row>
    <row r="153" spans="1:256" s="51" customFormat="1" x14ac:dyDescent="0.25">
      <c r="A153" s="87"/>
      <c r="B153"/>
      <c r="C153"/>
      <c r="D153"/>
      <c r="E153"/>
      <c r="F153"/>
      <c r="G153"/>
      <c r="H153"/>
      <c r="I153"/>
      <c r="J153"/>
      <c r="K153"/>
      <c r="L153"/>
      <c r="M153"/>
      <c r="N153"/>
      <c r="O153"/>
      <c r="P153"/>
      <c r="Q153"/>
      <c r="R153"/>
      <c r="S153"/>
      <c r="T153" s="31"/>
      <c r="U153" s="31"/>
      <c r="V153" s="31"/>
      <c r="W153" s="31"/>
      <c r="X153" s="31"/>
      <c r="Y153" s="31"/>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row>
    <row r="154" spans="1:256" s="51" customFormat="1" x14ac:dyDescent="0.25">
      <c r="A154" s="87"/>
      <c r="B154"/>
      <c r="C154"/>
      <c r="D154"/>
      <c r="E154"/>
      <c r="F154"/>
      <c r="G154"/>
      <c r="H154"/>
      <c r="I154"/>
      <c r="J154"/>
      <c r="K154"/>
      <c r="L154"/>
      <c r="M154"/>
      <c r="N154"/>
      <c r="O154"/>
      <c r="P154"/>
      <c r="Q154"/>
      <c r="R154"/>
      <c r="S154"/>
      <c r="T154" s="31"/>
      <c r="U154" s="31"/>
      <c r="V154" s="31"/>
      <c r="W154" s="31"/>
      <c r="X154" s="31"/>
      <c r="Y154" s="31"/>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row>
    <row r="155" spans="1:256" s="51" customFormat="1" hidden="1" x14ac:dyDescent="0.25">
      <c r="A155" s="87"/>
      <c r="C155" s="51" t="s">
        <v>128</v>
      </c>
      <c r="D155" s="51" t="s">
        <v>129</v>
      </c>
      <c r="E155" s="51">
        <f>IF($F$5="Français",1,IF($F$5="English",2,IF($F$5="Espanol",3,4)))</f>
        <v>1</v>
      </c>
    </row>
    <row r="156" spans="1:256" s="51" customFormat="1" hidden="1" x14ac:dyDescent="0.25">
      <c r="A156" s="87"/>
      <c r="D156" s="51" t="s">
        <v>130</v>
      </c>
    </row>
    <row r="157" spans="1:256" s="51" customFormat="1" hidden="1" x14ac:dyDescent="0.25">
      <c r="A157" s="87"/>
      <c r="D157" s="51" t="s">
        <v>171</v>
      </c>
    </row>
    <row r="158" spans="1:256" s="51" customFormat="1" hidden="1" x14ac:dyDescent="0.25">
      <c r="A158" s="87"/>
      <c r="D158" s="51" t="s">
        <v>394</v>
      </c>
    </row>
    <row r="159" spans="1:256" s="51" customFormat="1" hidden="1" x14ac:dyDescent="0.25">
      <c r="A159" s="87"/>
      <c r="C159" s="51" t="s">
        <v>240</v>
      </c>
      <c r="G159" s="51">
        <f>IF($F$10=$D$160,1,IF($F$10=$D$161,2,3))</f>
        <v>2</v>
      </c>
    </row>
    <row r="160" spans="1:256" s="51" customFormat="1" hidden="1" x14ac:dyDescent="0.25">
      <c r="A160" s="87"/>
      <c r="D160" s="51" t="str">
        <f>Feuil2!I2</f>
        <v>Demande de revalidation de certificat IRC 2025</v>
      </c>
    </row>
    <row r="161" spans="1:4" s="51" customFormat="1" hidden="1" x14ac:dyDescent="0.25">
      <c r="A161" s="87"/>
      <c r="D161" s="51" t="str">
        <f>Feuil2!J2</f>
        <v>Demande de modification de certificat IRC 2026</v>
      </c>
    </row>
    <row r="162" spans="1:4" s="51" customFormat="1" hidden="1" x14ac:dyDescent="0.25">
      <c r="A162" s="87"/>
      <c r="D162" s="51" t="str">
        <f>Feuil2!K2</f>
        <v>Demande de simulation post-conception</v>
      </c>
    </row>
    <row r="163" spans="1:4" s="51" customFormat="1" hidden="1" x14ac:dyDescent="0.25">
      <c r="A163" s="87"/>
    </row>
    <row r="164" spans="1:4" s="51" customFormat="1" hidden="1" x14ac:dyDescent="0.25">
      <c r="A164" s="87"/>
      <c r="C164" s="51" t="s">
        <v>57</v>
      </c>
    </row>
    <row r="165" spans="1:4" s="51" customFormat="1" hidden="1" x14ac:dyDescent="0.25">
      <c r="A165" s="87"/>
      <c r="D165" s="51" t="str">
        <f>Feuil2!F30</f>
        <v>&lt;à préciser&gt;</v>
      </c>
    </row>
    <row r="166" spans="1:4" s="51" customFormat="1" hidden="1" x14ac:dyDescent="0.25">
      <c r="A166" s="87"/>
      <c r="D166" s="51" t="str">
        <f>Feuil2!G30</f>
        <v>Ni tangon de spinnaker, ni bout-dehors (le spi peut être amuré sur le pont)</v>
      </c>
    </row>
    <row r="167" spans="1:4" s="51" customFormat="1" hidden="1" x14ac:dyDescent="0.25">
      <c r="A167" s="87"/>
      <c r="D167" s="51" t="str">
        <f>Feuil2!H30</f>
        <v>Bout-dehors seulement</v>
      </c>
    </row>
    <row r="168" spans="1:4" s="51" customFormat="1" hidden="1" x14ac:dyDescent="0.25">
      <c r="A168" s="87"/>
      <c r="D168" s="51" t="str">
        <f>Feuil2!I30</f>
        <v>Tangon(s) de spinnaker, PAS DE bout -dehors</v>
      </c>
    </row>
    <row r="169" spans="1:4" s="51" customFormat="1" hidden="1" x14ac:dyDescent="0.25">
      <c r="A169" s="87"/>
      <c r="D169" s="51" t="str">
        <f>Feuil2!J30</f>
        <v>Tangon(s) de spinnaker ET bout-dehors</v>
      </c>
    </row>
    <row r="170" spans="1:4" s="51" customFormat="1" hidden="1" x14ac:dyDescent="0.25">
      <c r="A170" s="87"/>
      <c r="D170" s="51" t="str">
        <f>Feuil2!K30</f>
        <v>Bout-dehors articulé</v>
      </c>
    </row>
    <row r="171" spans="1:4" s="51" customFormat="1" hidden="1" x14ac:dyDescent="0.25">
      <c r="A171" s="87"/>
    </row>
    <row r="172" spans="1:4" s="51" customFormat="1" hidden="1" x14ac:dyDescent="0.25">
      <c r="A172" s="87"/>
    </row>
    <row r="173" spans="1:4" s="51" customFormat="1" hidden="1" x14ac:dyDescent="0.25">
      <c r="A173" s="87"/>
      <c r="C173" s="51" t="s">
        <v>61</v>
      </c>
    </row>
    <row r="174" spans="1:4" s="51" customFormat="1" hidden="1" x14ac:dyDescent="0.25">
      <c r="A174" s="87"/>
      <c r="D174" s="51" t="str">
        <f>Feuil2!F9</f>
        <v>&lt;à préciser&gt;</v>
      </c>
    </row>
    <row r="175" spans="1:4" s="51" customFormat="1" hidden="1" x14ac:dyDescent="0.25">
      <c r="A175" s="87"/>
      <c r="D175" s="52">
        <v>2023</v>
      </c>
    </row>
    <row r="176" spans="1:4" s="51" customFormat="1" hidden="1" x14ac:dyDescent="0.25">
      <c r="A176" s="87"/>
      <c r="D176" s="52">
        <v>2022</v>
      </c>
    </row>
    <row r="177" spans="1:4" s="51" customFormat="1" hidden="1" x14ac:dyDescent="0.25">
      <c r="A177" s="87"/>
      <c r="D177" s="52">
        <v>2021</v>
      </c>
    </row>
    <row r="178" spans="1:4" s="51" customFormat="1" hidden="1" x14ac:dyDescent="0.25">
      <c r="A178" s="87"/>
      <c r="D178" s="52">
        <v>2020</v>
      </c>
    </row>
    <row r="179" spans="1:4" s="51" customFormat="1" hidden="1" x14ac:dyDescent="0.25">
      <c r="A179" s="87"/>
      <c r="D179" s="52">
        <v>2019</v>
      </c>
    </row>
    <row r="180" spans="1:4" s="51" customFormat="1" hidden="1" x14ac:dyDescent="0.25">
      <c r="A180" s="87"/>
      <c r="D180" s="52">
        <v>2016</v>
      </c>
    </row>
    <row r="181" spans="1:4" s="51" customFormat="1" hidden="1" x14ac:dyDescent="0.25">
      <c r="A181" s="87"/>
      <c r="D181" s="52">
        <v>2016</v>
      </c>
    </row>
    <row r="182" spans="1:4" s="51" customFormat="1" hidden="1" x14ac:dyDescent="0.25">
      <c r="A182" s="87"/>
      <c r="D182" s="52">
        <v>2015</v>
      </c>
    </row>
    <row r="183" spans="1:4" s="51" customFormat="1" hidden="1" x14ac:dyDescent="0.25">
      <c r="A183" s="87"/>
      <c r="D183" s="52">
        <v>2014</v>
      </c>
    </row>
    <row r="184" spans="1:4" s="51" customFormat="1" hidden="1" x14ac:dyDescent="0.25">
      <c r="A184" s="87"/>
      <c r="D184" s="52">
        <v>2013</v>
      </c>
    </row>
    <row r="185" spans="1:4" s="51" customFormat="1" hidden="1" x14ac:dyDescent="0.25">
      <c r="A185" s="87"/>
      <c r="D185" s="52">
        <v>2012</v>
      </c>
    </row>
    <row r="186" spans="1:4" s="51" customFormat="1" hidden="1" x14ac:dyDescent="0.25">
      <c r="A186" s="87"/>
      <c r="D186" s="52">
        <v>2011</v>
      </c>
    </row>
    <row r="187" spans="1:4" s="51" customFormat="1" hidden="1" x14ac:dyDescent="0.25">
      <c r="A187" s="87"/>
      <c r="D187" s="52">
        <v>2010</v>
      </c>
    </row>
    <row r="188" spans="1:4" s="51" customFormat="1" hidden="1" x14ac:dyDescent="0.25">
      <c r="A188" s="87"/>
      <c r="D188" s="52">
        <v>2009</v>
      </c>
    </row>
    <row r="189" spans="1:4" s="51" customFormat="1" hidden="1" x14ac:dyDescent="0.25">
      <c r="A189" s="87"/>
      <c r="D189" s="52">
        <v>2008</v>
      </c>
    </row>
    <row r="190" spans="1:4" s="51" customFormat="1" hidden="1" x14ac:dyDescent="0.25">
      <c r="A190" s="87"/>
      <c r="D190" s="52">
        <v>2007</v>
      </c>
    </row>
    <row r="191" spans="1:4" s="51" customFormat="1" hidden="1" x14ac:dyDescent="0.25">
      <c r="A191" s="87"/>
      <c r="D191" s="52">
        <v>2006</v>
      </c>
    </row>
    <row r="192" spans="1:4" s="51" customFormat="1" hidden="1" x14ac:dyDescent="0.25">
      <c r="A192" s="87"/>
      <c r="D192" s="52">
        <v>2005</v>
      </c>
    </row>
    <row r="193" spans="1:256" s="51" customFormat="1" hidden="1" x14ac:dyDescent="0.25">
      <c r="A193" s="87"/>
      <c r="D193" s="52">
        <v>2004</v>
      </c>
    </row>
    <row r="194" spans="1:256" s="51" customFormat="1" hidden="1" x14ac:dyDescent="0.25">
      <c r="A194" s="87"/>
      <c r="D194" s="52">
        <v>2003</v>
      </c>
    </row>
    <row r="195" spans="1:256" s="51" customFormat="1" hidden="1" x14ac:dyDescent="0.25">
      <c r="A195" s="87"/>
      <c r="C195" s="51" t="s">
        <v>63</v>
      </c>
    </row>
    <row r="196" spans="1:256" hidden="1" x14ac:dyDescent="0.25">
      <c r="A196" s="87"/>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1:256" hidden="1" x14ac:dyDescent="0.25">
      <c r="B197" s="51"/>
      <c r="C197" s="51"/>
      <c r="D197" s="51" t="str">
        <f>Feuil2!P37</f>
        <v>&lt;à préciser&gt;</v>
      </c>
      <c r="E197" s="51"/>
      <c r="F197" s="51" t="str">
        <f>Feuil2!H74</f>
        <v>&lt;à préciser&gt;</v>
      </c>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1:256" hidden="1" x14ac:dyDescent="0.25">
      <c r="B198" s="51"/>
      <c r="C198" s="51"/>
      <c r="D198" s="51" t="str">
        <f>Feuil2!Q37</f>
        <v>Non</v>
      </c>
      <c r="E198" s="51"/>
      <c r="F198" s="51" t="str">
        <f>Feuil2!I76</f>
        <v>Oui</v>
      </c>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1:256" hidden="1" x14ac:dyDescent="0.25">
      <c r="B199" s="51"/>
      <c r="C199" s="51"/>
      <c r="D199" s="51" t="str">
        <f>Feuil2!R37</f>
        <v>Oui</v>
      </c>
      <c r="E199" s="51"/>
      <c r="F199" s="51" t="str">
        <f>Feuil2!J76</f>
        <v>Non</v>
      </c>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1:256" hidden="1" x14ac:dyDescent="0.25">
      <c r="B200" s="51"/>
      <c r="C200" s="51" t="s">
        <v>82</v>
      </c>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hidden="1" x14ac:dyDescent="0.25">
      <c r="B201" s="51"/>
      <c r="C201" s="51"/>
      <c r="D201" s="52"/>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1:256" hidden="1" x14ac:dyDescent="0.25">
      <c r="B202" s="51"/>
      <c r="C202" s="51"/>
      <c r="D202" s="52">
        <v>0</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1:256" hidden="1" x14ac:dyDescent="0.25">
      <c r="B203" s="51"/>
      <c r="C203" s="51"/>
      <c r="D203" s="52">
        <v>1</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1:256" hidden="1" x14ac:dyDescent="0.25">
      <c r="B204" s="51"/>
      <c r="C204" s="51"/>
      <c r="D204" s="52">
        <v>2</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1:256" hidden="1" x14ac:dyDescent="0.25">
      <c r="B205" s="51"/>
      <c r="C205" s="51"/>
      <c r="D205" s="52">
        <v>3</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1:256" hidden="1" x14ac:dyDescent="0.25">
      <c r="B206" s="51"/>
      <c r="C206" s="51"/>
      <c r="D206" s="52">
        <v>4</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1:256" hidden="1" x14ac:dyDescent="0.25">
      <c r="B207" s="51"/>
      <c r="C207" s="51"/>
      <c r="D207" s="52">
        <v>5</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1:256" hidden="1" x14ac:dyDescent="0.25">
      <c r="B208" s="51"/>
      <c r="C208" s="51"/>
      <c r="D208" s="52">
        <v>6</v>
      </c>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v>7</v>
      </c>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v>8</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v>9</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B212" s="51"/>
      <c r="C212" s="51"/>
      <c r="D212" s="52" t="s">
        <v>83</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spans="2:256" hidden="1" x14ac:dyDescent="0.25">
      <c r="B213" s="51"/>
      <c r="C213" s="51" t="s">
        <v>159</v>
      </c>
      <c r="D213" s="52"/>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spans="2:256" hidden="1" x14ac:dyDescent="0.25">
      <c r="B214" s="51"/>
      <c r="C214" s="51"/>
      <c r="D214" s="52"/>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spans="2:256" hidden="1" x14ac:dyDescent="0.25">
      <c r="B215" s="51"/>
      <c r="C215" s="51"/>
      <c r="D215" s="52" t="str">
        <f>Feuil2!H51</f>
        <v>J'ai lu et j'accepte les conditions ci-dessus</v>
      </c>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spans="2:256" hidden="1" x14ac:dyDescent="0.25">
      <c r="B216" s="51"/>
      <c r="C216" s="51"/>
      <c r="D216" s="52" t="str">
        <f>Feuil2!I51</f>
        <v>Je n'accepte pas les conditions ci-dessus</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spans="2:256" hidden="1" x14ac:dyDescent="0.25">
      <c r="E217" s="31"/>
      <c r="L217" s="51"/>
      <c r="M217" s="51"/>
      <c r="N217" s="51"/>
      <c r="O217" s="51"/>
      <c r="P217" s="51"/>
      <c r="Q217" s="51"/>
      <c r="R217" s="51"/>
      <c r="S217" s="51"/>
    </row>
    <row r="218" spans="2:256" hidden="1" x14ac:dyDescent="0.25">
      <c r="E218" s="31"/>
      <c r="L218" s="51"/>
      <c r="M218" s="51"/>
      <c r="N218" s="51"/>
      <c r="O218" s="51"/>
      <c r="P218" s="51"/>
      <c r="Q218" s="51"/>
      <c r="R218" s="51"/>
      <c r="S218" s="51"/>
    </row>
    <row r="219" spans="2:256" hidden="1" x14ac:dyDescent="0.25">
      <c r="E219" s="31"/>
      <c r="L219" s="51"/>
      <c r="M219" s="51"/>
      <c r="N219" s="51"/>
      <c r="O219" s="51"/>
      <c r="P219" s="51"/>
      <c r="Q219" s="51"/>
      <c r="R219" s="51"/>
      <c r="S219" s="51"/>
    </row>
    <row r="220" spans="2:256" hidden="1" x14ac:dyDescent="0.25">
      <c r="L220" s="51"/>
      <c r="M220" s="51"/>
      <c r="N220" s="51"/>
      <c r="O220" s="51"/>
      <c r="P220" s="51"/>
      <c r="Q220" s="51"/>
      <c r="R220" s="51"/>
    </row>
    <row r="221" spans="2:256" hidden="1" x14ac:dyDescent="0.25">
      <c r="E221" s="31"/>
      <c r="L221" s="51"/>
      <c r="M221" s="51"/>
      <c r="N221" s="51"/>
      <c r="O221" s="51"/>
      <c r="P221" s="51"/>
      <c r="Q221" s="51"/>
      <c r="R221" s="51"/>
    </row>
    <row r="222" spans="2:256" x14ac:dyDescent="0.25">
      <c r="E222" s="31"/>
    </row>
    <row r="223" spans="2:256" x14ac:dyDescent="0.25">
      <c r="E223" s="31"/>
    </row>
    <row r="361" spans="3:3" x14ac:dyDescent="0.25">
      <c r="C361" t="b">
        <v>0</v>
      </c>
    </row>
  </sheetData>
  <sheetProtection algorithmName="SHA-512" hashValue="jtmenCTpdRUJIclwj6KYTRgfuBk0cXwB/LeFjJ2SaCxDJ8aSAPe8w8nuoHHRnJWod6FtsxO1RnF4vT8y4R0aGA==" saltValue="8MYhRPThXdoTjrwKHselhw==" spinCount="100000" sheet="1" selectLockedCells="1"/>
  <mergeCells count="124">
    <mergeCell ref="L101:O101"/>
    <mergeCell ref="H94:I94"/>
    <mergeCell ref="H95:I95"/>
    <mergeCell ref="H96:I96"/>
    <mergeCell ref="H97:I97"/>
    <mergeCell ref="H101:I101"/>
    <mergeCell ref="K1:L6"/>
    <mergeCell ref="C123:I123"/>
    <mergeCell ref="C125:I125"/>
    <mergeCell ref="L41:N41"/>
    <mergeCell ref="H119:I119"/>
    <mergeCell ref="F10:I11"/>
    <mergeCell ref="C10:E11"/>
    <mergeCell ref="H106:I106"/>
    <mergeCell ref="H103:I103"/>
    <mergeCell ref="L11:R18"/>
    <mergeCell ref="L34:P34"/>
    <mergeCell ref="L32:P32"/>
    <mergeCell ref="L30:P30"/>
    <mergeCell ref="M29:N29"/>
    <mergeCell ref="O29:R29"/>
    <mergeCell ref="O33:R33"/>
    <mergeCell ref="O31:R31"/>
    <mergeCell ref="M33:N33"/>
    <mergeCell ref="L87:O87"/>
    <mergeCell ref="Q87:R87"/>
    <mergeCell ref="L59:R65"/>
    <mergeCell ref="L67:R71"/>
    <mergeCell ref="L75:S77"/>
    <mergeCell ref="L78:R84"/>
    <mergeCell ref="F133:I133"/>
    <mergeCell ref="H69:I69"/>
    <mergeCell ref="H75:I75"/>
    <mergeCell ref="H61:I61"/>
    <mergeCell ref="H58:I58"/>
    <mergeCell ref="H57:I57"/>
    <mergeCell ref="H72:I72"/>
    <mergeCell ref="H68:I68"/>
    <mergeCell ref="H80:I80"/>
    <mergeCell ref="H60:I60"/>
    <mergeCell ref="H118:I118"/>
    <mergeCell ref="H112:I112"/>
    <mergeCell ref="H70:I70"/>
    <mergeCell ref="H105:I105"/>
    <mergeCell ref="H107:I107"/>
    <mergeCell ref="H78:I78"/>
    <mergeCell ref="H77:I77"/>
    <mergeCell ref="H64:I64"/>
    <mergeCell ref="H76:I76"/>
    <mergeCell ref="H109:I109"/>
    <mergeCell ref="H108:I108"/>
    <mergeCell ref="H90:I90"/>
    <mergeCell ref="H91:I91"/>
    <mergeCell ref="H92:I92"/>
    <mergeCell ref="H93:I93"/>
    <mergeCell ref="H98:I98"/>
    <mergeCell ref="H120:I120"/>
    <mergeCell ref="H121:I121"/>
    <mergeCell ref="H111:I111"/>
    <mergeCell ref="H113:I113"/>
    <mergeCell ref="H114:I114"/>
    <mergeCell ref="H115:I115"/>
    <mergeCell ref="A1:I1"/>
    <mergeCell ref="F25:I25"/>
    <mergeCell ref="F26:I26"/>
    <mergeCell ref="F20:I20"/>
    <mergeCell ref="F21:I21"/>
    <mergeCell ref="C5:E5"/>
    <mergeCell ref="F22:I22"/>
    <mergeCell ref="F23:I23"/>
    <mergeCell ref="F24:I24"/>
    <mergeCell ref="C18:I18"/>
    <mergeCell ref="V33:AA35"/>
    <mergeCell ref="F27:I27"/>
    <mergeCell ref="F28:I28"/>
    <mergeCell ref="G29:I29"/>
    <mergeCell ref="G30:I30"/>
    <mergeCell ref="G54:G55"/>
    <mergeCell ref="F32:I32"/>
    <mergeCell ref="C36:I36"/>
    <mergeCell ref="F33:I33"/>
    <mergeCell ref="H42:I42"/>
    <mergeCell ref="F54:F55"/>
    <mergeCell ref="H54:I55"/>
    <mergeCell ref="M35:N35"/>
    <mergeCell ref="H52:I52"/>
    <mergeCell ref="L36:P36"/>
    <mergeCell ref="H51:I51"/>
    <mergeCell ref="H47:I47"/>
    <mergeCell ref="H46:I46"/>
    <mergeCell ref="M37:N37"/>
    <mergeCell ref="O35:R35"/>
    <mergeCell ref="O37:R37"/>
    <mergeCell ref="H50:I50"/>
    <mergeCell ref="L28:P28"/>
    <mergeCell ref="M31:N31"/>
    <mergeCell ref="B86:B87"/>
    <mergeCell ref="D87:H88"/>
    <mergeCell ref="G31:I31"/>
    <mergeCell ref="R22:S22"/>
    <mergeCell ref="H48:I48"/>
    <mergeCell ref="H53:I53"/>
    <mergeCell ref="L42:R54"/>
    <mergeCell ref="C38:I38"/>
    <mergeCell ref="H40:I40"/>
    <mergeCell ref="H45:I45"/>
    <mergeCell ref="H63:I63"/>
    <mergeCell ref="H74:I74"/>
    <mergeCell ref="H65:I65"/>
    <mergeCell ref="F66:I66"/>
    <mergeCell ref="H62:I62"/>
    <mergeCell ref="L85:O85"/>
    <mergeCell ref="B64:B67"/>
    <mergeCell ref="L27:P27"/>
    <mergeCell ref="B13:B14"/>
    <mergeCell ref="C13:E13"/>
    <mergeCell ref="F13:I13"/>
    <mergeCell ref="C14:I16"/>
    <mergeCell ref="D85:F85"/>
    <mergeCell ref="B83:B84"/>
    <mergeCell ref="H44:I44"/>
    <mergeCell ref="H43:I43"/>
    <mergeCell ref="H41:I41"/>
    <mergeCell ref="D54:E55"/>
  </mergeCells>
  <phoneticPr fontId="3" type="noConversion"/>
  <conditionalFormatting sqref="A1:J1 K1:L6 A2:A113">
    <cfRule type="expression" dxfId="18" priority="50" stopIfTrue="1">
      <formula>$G$159=3</formula>
    </cfRule>
    <cfRule type="expression" dxfId="17" priority="51" stopIfTrue="1">
      <formula>$G$159=2</formula>
    </cfRule>
    <cfRule type="expression" dxfId="16" priority="52" stopIfTrue="1">
      <formula>$G$159=1</formula>
    </cfRule>
  </conditionalFormatting>
  <conditionalFormatting sqref="C36:I36">
    <cfRule type="expression" dxfId="15" priority="429" stopIfTrue="1">
      <formula>OR(AND($G$159=1,OR($I$35="oui",$I$35="yes",$I$35="si",$I$35="non",$I$35="no")),$G$159=2,$G$159=3)</formula>
    </cfRule>
  </conditionalFormatting>
  <conditionalFormatting sqref="F60:F70">
    <cfRule type="expression" dxfId="14" priority="15" stopIfTrue="1">
      <formula>$I$35="non"</formula>
    </cfRule>
    <cfRule type="expression" dxfId="13" priority="16" stopIfTrue="1">
      <formula>$I$35="no"</formula>
    </cfRule>
  </conditionalFormatting>
  <conditionalFormatting sqref="F90:F98">
    <cfRule type="expression" dxfId="12" priority="5" stopIfTrue="1">
      <formula>$I$35="non"</formula>
    </cfRule>
    <cfRule type="expression" dxfId="11" priority="6" stopIfTrue="1">
      <formula>$I$35="no"</formula>
    </cfRule>
  </conditionalFormatting>
  <conditionalFormatting sqref="G100:G101">
    <cfRule type="expression" dxfId="10" priority="7" stopIfTrue="1">
      <formula>$I$35="non"</formula>
    </cfRule>
    <cfRule type="expression" dxfId="9" priority="8" stopIfTrue="1">
      <formula>$I$35="no"</formula>
    </cfRule>
    <cfRule type="expression" dxfId="8" priority="9" stopIfTrue="1">
      <formula>$I$35="non"</formula>
    </cfRule>
  </conditionalFormatting>
  <conditionalFormatting sqref="G110 G116">
    <cfRule type="expression" dxfId="7" priority="57" stopIfTrue="1">
      <formula>$I$35="non"</formula>
    </cfRule>
  </conditionalFormatting>
  <conditionalFormatting sqref="H90:I97">
    <cfRule type="expression" dxfId="6" priority="17" stopIfTrue="1">
      <formula>$I$35="non"</formula>
    </cfRule>
    <cfRule type="expression" dxfId="5" priority="18" stopIfTrue="1">
      <formula>$I$35="no"</formula>
    </cfRule>
  </conditionalFormatting>
  <conditionalFormatting sqref="I99">
    <cfRule type="expression" dxfId="4" priority="1" stopIfTrue="1">
      <formula>$I$35="non"</formula>
    </cfRule>
    <cfRule type="expression" dxfId="3" priority="2" stopIfTrue="1">
      <formula>$I$35="no"</formula>
    </cfRule>
  </conditionalFormatting>
  <conditionalFormatting sqref="Q28 O29:R29 Q30 O31:R31 Q32 O33:R33 Q34 O35:R35 Q36 O37:R37 L42:L44 F42:F48 H42:I48 I50:I53 F50:F54 H50:H54 F57:F58 H57:I58 H60:I65 H67:I70 F72 H72:I72 F74:F78 H74:I78 G79 F80 H80:I80 I81:I88 H98 F103 H103:I103 F105:F109 H105:I109 G110 F111:F115 H111:I115 G116 F118:F121 H118:I121 F127:F132 I129:I130 I132 F133:I133">
    <cfRule type="expression" dxfId="2" priority="55" stopIfTrue="1">
      <formula>$I$35="non"</formula>
    </cfRule>
    <cfRule type="expression" dxfId="1" priority="56" stopIfTrue="1">
      <formula>$I$35="no"</formula>
    </cfRule>
  </conditionalFormatting>
  <conditionalFormatting sqref="R22">
    <cfRule type="expression" dxfId="0" priority="41" stopIfTrue="1">
      <formula>$G$159=1</formula>
    </cfRule>
  </conditionalFormatting>
  <dataValidations count="8">
    <dataValidation type="list" allowBlank="1" showInputMessage="1" showErrorMessage="1" sqref="L176:O176 L87:O87" xr:uid="{12F681B5-5A23-49BC-9AB5-974742FE5B2E}">
      <formula1>$D$214:$D$216</formula1>
    </dataValidation>
    <dataValidation type="list" allowBlank="1" showInputMessage="1" showErrorMessage="1" sqref="Q28 F67 F127:F132 Q32 Q34 Q36 Q30" xr:uid="{1B348C1F-D247-4405-AACB-A364E6C028B2}">
      <formula1>$D$196:$D$199</formula1>
    </dataValidation>
    <dataValidation type="list" allowBlank="1" showInputMessage="1" showErrorMessage="1" sqref="F66" xr:uid="{07D07EC0-E6AC-4680-98F3-F2EA78F4D80C}">
      <formula1>$D$164:$D$171</formula1>
    </dataValidation>
    <dataValidation type="list" allowBlank="1" showInputMessage="1" showErrorMessage="1" sqref="F5" xr:uid="{A0078E44-6416-4EA3-961E-3D2CAF424961}">
      <formula1>$D$155:$D$158</formula1>
    </dataValidation>
    <dataValidation type="list" allowBlank="1" showInputMessage="1" showErrorMessage="1" sqref="F10:I12" xr:uid="{3C4785C3-957D-4754-BCA5-A4869CAC1160}">
      <formula1>$D$160:$D$162</formula1>
    </dataValidation>
    <dataValidation type="list" allowBlank="1" showInputMessage="1" showErrorMessage="1" sqref="J24" xr:uid="{43821B8D-FAEA-4481-81FF-6E9BE0E0D18C}">
      <formula1>$D$173:$D$183</formula1>
    </dataValidation>
    <dataValidation type="list" allowBlank="1" showInputMessage="1" showErrorMessage="1" sqref="R22" xr:uid="{877C088F-6A71-4C15-8042-2E560A34EE73}">
      <formula1>IF($G$159=1,$D$197:$D$199,IF($G$159=2,$D$197:$D$199,IF($G$159=3,$D$197:$D$199,"")))</formula1>
    </dataValidation>
    <dataValidation type="list" allowBlank="1" showInputMessage="1" showErrorMessage="1" sqref="J108:J109 I132 J111 I129:I130" xr:uid="{9F49C672-C86F-4635-904D-43DAB370AF76}">
      <formula1>$D$201:$D$212</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16</xdr:col>
                    <xdr:colOff>1394460</xdr:colOff>
                    <xdr:row>68</xdr:row>
                    <xdr:rowOff>38100</xdr:rowOff>
                  </from>
                  <to>
                    <xdr:col>17</xdr:col>
                    <xdr:colOff>152400</xdr:colOff>
                    <xdr:row>70</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F3084-0BEF-4A2D-BC60-0AD02A8FA491}">
  <sheetPr codeName="Feuil2"/>
  <dimension ref="B1:AY94"/>
  <sheetViews>
    <sheetView zoomScale="70" zoomScaleNormal="70" workbookViewId="0">
      <selection activeCell="B1" sqref="B1:AY1048576"/>
    </sheetView>
  </sheetViews>
  <sheetFormatPr baseColWidth="10" defaultRowHeight="13.2" x14ac:dyDescent="0.25"/>
  <cols>
    <col min="2" max="2" width="48.33203125" hidden="1" customWidth="1"/>
    <col min="3" max="3" width="2.21875" style="88" hidden="1" customWidth="1"/>
    <col min="4" max="4" width="10.6640625" hidden="1" customWidth="1"/>
    <col min="5" max="5" width="21.77734375" hidden="1" customWidth="1"/>
    <col min="6" max="7" width="255.77734375" hidden="1" customWidth="1"/>
    <col min="8" max="8" width="103.44140625" hidden="1" customWidth="1"/>
    <col min="9" max="9" width="123.88671875" hidden="1" customWidth="1"/>
    <col min="10" max="10" width="60.109375" hidden="1" customWidth="1"/>
    <col min="11" max="11" width="255.77734375" hidden="1" customWidth="1"/>
    <col min="12" max="12" width="57.109375" hidden="1" customWidth="1"/>
    <col min="13" max="14" width="255.77734375" hidden="1" customWidth="1"/>
    <col min="15" max="15" width="76.33203125" hidden="1" customWidth="1"/>
    <col min="16" max="16" width="39.5546875" hidden="1" customWidth="1"/>
    <col min="17" max="17" width="20.109375" hidden="1" customWidth="1"/>
    <col min="18" max="18" width="17.21875" hidden="1" customWidth="1"/>
    <col min="19" max="19" width="39.33203125" hidden="1" customWidth="1"/>
    <col min="20" max="20" width="47.44140625" hidden="1" customWidth="1"/>
    <col min="21" max="21" width="32.33203125" hidden="1" customWidth="1"/>
    <col min="22" max="22" width="31.88671875" hidden="1" customWidth="1"/>
    <col min="23" max="23" width="43.21875" hidden="1" customWidth="1"/>
    <col min="24" max="24" width="35.6640625" hidden="1" customWidth="1"/>
    <col min="25" max="25" width="36.6640625" hidden="1" customWidth="1"/>
    <col min="26" max="26" width="21.88671875" hidden="1" customWidth="1"/>
    <col min="27" max="27" width="28.33203125" hidden="1" customWidth="1"/>
    <col min="28" max="28" width="69.5546875" hidden="1" customWidth="1"/>
    <col min="29" max="29" width="47.6640625" hidden="1" customWidth="1"/>
    <col min="30" max="30" width="41.33203125" hidden="1" customWidth="1"/>
    <col min="31" max="31" width="45.77734375" hidden="1" customWidth="1"/>
    <col min="32" max="51" width="11.5546875" hidden="1" customWidth="1"/>
    <col min="52" max="67" width="11.5546875" customWidth="1"/>
  </cols>
  <sheetData>
    <row r="1" spans="2:34" ht="13.8" thickBot="1" x14ac:dyDescent="0.3"/>
    <row r="2" spans="2:34" ht="12.75" customHeight="1" x14ac:dyDescent="0.25">
      <c r="B2" s="291" t="s">
        <v>133</v>
      </c>
      <c r="C2" s="89">
        <f>Feuil1!$E$155</f>
        <v>1</v>
      </c>
      <c r="D2" s="9" t="s">
        <v>131</v>
      </c>
      <c r="E2" s="90"/>
      <c r="F2" s="9" t="str">
        <f>LOOKUP($C$2,$C$4:$C$7,F4:F7)</f>
        <v>A remplir</v>
      </c>
      <c r="G2" s="9" t="str">
        <f>LOOKUP($C$2,$C$4:$C$7,G4:G7)</f>
        <v>Menu déroulant</v>
      </c>
      <c r="H2" s="9" t="str">
        <f t="shared" ref="H2:AH2" si="0">LOOKUP($C$2,$C$4:$C$7,H4:H7)</f>
        <v>Type de demande :</v>
      </c>
      <c r="I2" s="9" t="str">
        <f t="shared" si="0"/>
        <v>Demande de revalidation de certificat IRC 2025</v>
      </c>
      <c r="J2" s="9" t="str">
        <f t="shared" si="0"/>
        <v>Demande de modification de certificat IRC 2026</v>
      </c>
      <c r="K2" s="9" t="str">
        <f t="shared" si="0"/>
        <v>Demande de simulation post-conception</v>
      </c>
      <c r="L2" s="9" t="str">
        <f t="shared" si="0"/>
        <v>M</v>
      </c>
      <c r="M2" s="9" t="str">
        <f t="shared" si="0"/>
        <v>S</v>
      </c>
      <c r="N2" s="9" t="str">
        <f t="shared" si="0"/>
        <v>Sélectionnez votre langue</v>
      </c>
      <c r="O2" s="9" t="str">
        <f t="shared" si="0"/>
        <v>BATEAU &amp; PROPRIETAIRE</v>
      </c>
      <c r="P2" s="9" t="str">
        <f t="shared" si="0"/>
        <v>Nom de baptème du bateau :</v>
      </c>
      <c r="Q2" s="9" t="str">
        <f t="shared" si="0"/>
        <v>Type de bateau :</v>
      </c>
      <c r="R2" s="9" t="str">
        <f t="shared" si="0"/>
        <v>Numéro de voile :</v>
      </c>
      <c r="S2" s="9" t="str">
        <f t="shared" si="0"/>
        <v>Numéro du dernier certificat IRC valide :</v>
      </c>
      <c r="T2" s="9" t="str">
        <f t="shared" si="0"/>
        <v>Année du dernier certificat IRC valide :</v>
      </c>
      <c r="U2" s="9" t="str">
        <f t="shared" si="0"/>
        <v>Nom et prénom du propriétaire :</v>
      </c>
      <c r="V2" s="9" t="str">
        <f t="shared" si="0"/>
        <v>Adresse postale :</v>
      </c>
      <c r="W2" s="9" t="str">
        <f t="shared" si="0"/>
        <v>Ville:</v>
      </c>
      <c r="X2" s="9" t="str">
        <f t="shared" si="0"/>
        <v>Code postal:</v>
      </c>
      <c r="Y2" s="9" t="str">
        <f t="shared" si="0"/>
        <v>Pays :</v>
      </c>
      <c r="Z2" s="9" t="str">
        <f t="shared" si="0"/>
        <v>Numéro de téléphone :</v>
      </c>
      <c r="AA2" s="9" t="str">
        <f t="shared" si="0"/>
        <v>Adresse mail (obligatoire) :</v>
      </c>
      <c r="AB2" s="9" t="str">
        <f t="shared" si="0"/>
        <v>NOUVEAU - IRC 2024</v>
      </c>
      <c r="AC2" t="str">
        <f t="shared" si="0"/>
        <v xml:space="preserve">Nombre de voiles d'avant </v>
      </c>
      <c r="AD2" t="str">
        <f t="shared" si="0"/>
        <v>Nombre de voiles d'avant à bord qui peuvent être utilisées en course :</v>
      </c>
      <c r="AE2" t="str">
        <f t="shared" si="0"/>
        <v>Trinquettes inclues dans le nombre de voiles d'avant</v>
      </c>
      <c r="AF2" t="str">
        <f t="shared" si="0"/>
        <v>Exclus : 1 foc de gros temps RSO et/ou 1 Tourmentin RSO (Voir Règle IRC 21.7.1)</v>
      </c>
      <c r="AG2" t="str">
        <f t="shared" si="0"/>
        <v>Évènement et date limite :</v>
      </c>
      <c r="AH2" t="str">
        <f t="shared" si="0"/>
        <v>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v>
      </c>
    </row>
    <row r="3" spans="2:34" x14ac:dyDescent="0.25">
      <c r="B3" s="292"/>
      <c r="E3" s="91"/>
    </row>
    <row r="4" spans="2:34" x14ac:dyDescent="0.25">
      <c r="B4" s="292"/>
      <c r="C4" s="88">
        <v>1</v>
      </c>
      <c r="D4" t="s">
        <v>129</v>
      </c>
      <c r="E4" s="91"/>
      <c r="F4" t="s">
        <v>152</v>
      </c>
      <c r="G4" t="s">
        <v>153</v>
      </c>
      <c r="H4" t="s">
        <v>243</v>
      </c>
      <c r="I4" s="4" t="s">
        <v>524</v>
      </c>
      <c r="J4" s="4" t="s">
        <v>529</v>
      </c>
      <c r="K4" s="4" t="s">
        <v>238</v>
      </c>
      <c r="L4" s="4" t="s">
        <v>247</v>
      </c>
      <c r="M4" s="4" t="s">
        <v>249</v>
      </c>
      <c r="N4" t="s">
        <v>269</v>
      </c>
      <c r="O4" t="s">
        <v>10</v>
      </c>
      <c r="P4" t="s">
        <v>2</v>
      </c>
      <c r="Q4" t="s">
        <v>3</v>
      </c>
      <c r="R4" t="s">
        <v>4</v>
      </c>
      <c r="S4" t="s">
        <v>5</v>
      </c>
      <c r="T4" t="s">
        <v>6</v>
      </c>
      <c r="U4" s="4" t="s">
        <v>170</v>
      </c>
      <c r="V4" t="s">
        <v>7</v>
      </c>
      <c r="W4" s="25" t="s">
        <v>0</v>
      </c>
      <c r="X4" s="25" t="s">
        <v>1</v>
      </c>
      <c r="Y4" s="4" t="s">
        <v>245</v>
      </c>
      <c r="Z4" t="s">
        <v>8</v>
      </c>
      <c r="AA4" t="s">
        <v>9</v>
      </c>
      <c r="AB4" t="s">
        <v>494</v>
      </c>
      <c r="AC4" t="s">
        <v>493</v>
      </c>
      <c r="AD4" t="s">
        <v>501</v>
      </c>
      <c r="AE4" t="s">
        <v>508</v>
      </c>
      <c r="AF4" s="4" t="s">
        <v>517</v>
      </c>
      <c r="AG4" s="147" t="s">
        <v>518</v>
      </c>
      <c r="AH4" s="4" t="s">
        <v>519</v>
      </c>
    </row>
    <row r="5" spans="2:34" x14ac:dyDescent="0.25">
      <c r="B5" s="292"/>
      <c r="C5" s="88">
        <v>2</v>
      </c>
      <c r="D5" t="s">
        <v>130</v>
      </c>
      <c r="E5" s="91"/>
      <c r="F5" t="s">
        <v>167</v>
      </c>
      <c r="G5" s="4" t="s">
        <v>168</v>
      </c>
      <c r="H5" s="4" t="s">
        <v>242</v>
      </c>
      <c r="I5" s="4" t="s">
        <v>525</v>
      </c>
      <c r="J5" s="4" t="s">
        <v>530</v>
      </c>
      <c r="K5" s="4" t="s">
        <v>239</v>
      </c>
      <c r="L5" s="4" t="s">
        <v>248</v>
      </c>
      <c r="M5" s="4" t="s">
        <v>250</v>
      </c>
      <c r="N5" t="s">
        <v>268</v>
      </c>
      <c r="O5" t="s">
        <v>84</v>
      </c>
      <c r="P5" s="4" t="s">
        <v>87</v>
      </c>
      <c r="Q5" s="4" t="s">
        <v>86</v>
      </c>
      <c r="R5" s="4" t="s">
        <v>85</v>
      </c>
      <c r="S5" s="4" t="s">
        <v>88</v>
      </c>
      <c r="T5" s="4" t="s">
        <v>89</v>
      </c>
      <c r="U5" s="4" t="s">
        <v>169</v>
      </c>
      <c r="V5" s="4" t="s">
        <v>166</v>
      </c>
      <c r="W5" s="25" t="s">
        <v>90</v>
      </c>
      <c r="X5" s="25" t="s">
        <v>91</v>
      </c>
      <c r="Y5" s="4" t="s">
        <v>244</v>
      </c>
      <c r="Z5" t="s">
        <v>132</v>
      </c>
      <c r="AA5" t="s">
        <v>92</v>
      </c>
      <c r="AB5" t="s">
        <v>502</v>
      </c>
      <c r="AC5" t="s">
        <v>509</v>
      </c>
      <c r="AD5" t="s">
        <v>510</v>
      </c>
      <c r="AE5" t="s">
        <v>511</v>
      </c>
      <c r="AF5" t="s">
        <v>512</v>
      </c>
      <c r="AG5" s="147" t="s">
        <v>520</v>
      </c>
      <c r="AH5" s="147" t="s">
        <v>521</v>
      </c>
    </row>
    <row r="6" spans="2:34" x14ac:dyDescent="0.25">
      <c r="B6" s="292"/>
      <c r="C6" s="88">
        <v>3</v>
      </c>
      <c r="D6" t="s">
        <v>171</v>
      </c>
      <c r="E6" s="91"/>
      <c r="F6" t="s">
        <v>172</v>
      </c>
      <c r="G6" s="92" t="s">
        <v>173</v>
      </c>
      <c r="H6" t="s">
        <v>241</v>
      </c>
      <c r="I6" s="93" t="s">
        <v>526</v>
      </c>
      <c r="J6" s="93" t="s">
        <v>531</v>
      </c>
      <c r="K6" s="93" t="s">
        <v>255</v>
      </c>
      <c r="L6" s="93" t="s">
        <v>247</v>
      </c>
      <c r="M6" s="93" t="s">
        <v>30</v>
      </c>
      <c r="N6" t="s">
        <v>270</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503</v>
      </c>
      <c r="AC6" t="s">
        <v>513</v>
      </c>
      <c r="AD6" t="s">
        <v>514</v>
      </c>
      <c r="AE6" t="s">
        <v>515</v>
      </c>
      <c r="AF6" t="s">
        <v>516</v>
      </c>
      <c r="AG6" s="147" t="s">
        <v>522</v>
      </c>
      <c r="AH6" s="4" t="s">
        <v>523</v>
      </c>
    </row>
    <row r="7" spans="2:34" s="94" customFormat="1" ht="14.4" x14ac:dyDescent="0.25">
      <c r="B7" s="292"/>
      <c r="C7" s="95">
        <v>4</v>
      </c>
      <c r="D7" s="96" t="s">
        <v>394</v>
      </c>
      <c r="E7" s="97"/>
      <c r="F7" s="96" t="s">
        <v>359</v>
      </c>
      <c r="G7" s="98" t="s">
        <v>414</v>
      </c>
      <c r="H7" s="99" t="s">
        <v>415</v>
      </c>
      <c r="I7" s="99" t="s">
        <v>527</v>
      </c>
      <c r="J7" s="99" t="s">
        <v>528</v>
      </c>
      <c r="K7" s="99" t="s">
        <v>416</v>
      </c>
      <c r="L7" s="96" t="s">
        <v>31</v>
      </c>
      <c r="M7" s="96" t="s">
        <v>250</v>
      </c>
      <c r="N7" s="99" t="s">
        <v>417</v>
      </c>
      <c r="O7" s="96" t="s">
        <v>358</v>
      </c>
      <c r="P7" s="94" t="s">
        <v>353</v>
      </c>
      <c r="Q7" s="96" t="s">
        <v>355</v>
      </c>
      <c r="R7" s="94" t="s">
        <v>354</v>
      </c>
      <c r="S7" s="98" t="s">
        <v>418</v>
      </c>
      <c r="T7" s="98" t="s">
        <v>419</v>
      </c>
      <c r="U7" s="100" t="s">
        <v>356</v>
      </c>
      <c r="V7" s="94" t="s">
        <v>357</v>
      </c>
      <c r="W7" s="94" t="s">
        <v>387</v>
      </c>
      <c r="X7" s="94" t="s">
        <v>388</v>
      </c>
      <c r="Y7" s="94" t="s">
        <v>389</v>
      </c>
      <c r="Z7" s="94" t="s">
        <v>390</v>
      </c>
      <c r="AA7" s="94" t="s">
        <v>391</v>
      </c>
    </row>
    <row r="8" spans="2:34" ht="4.5" customHeight="1" x14ac:dyDescent="0.25">
      <c r="B8" s="292"/>
      <c r="C8" s="101"/>
      <c r="D8" s="21"/>
      <c r="E8" s="3"/>
      <c r="F8" s="12"/>
      <c r="G8" s="13"/>
      <c r="H8" s="13"/>
      <c r="I8" s="13"/>
      <c r="J8" s="13"/>
      <c r="K8" s="13"/>
      <c r="L8" s="13"/>
      <c r="M8" s="13"/>
      <c r="N8" s="13"/>
      <c r="O8" s="13"/>
      <c r="P8" s="13"/>
      <c r="Q8" s="13"/>
      <c r="R8" s="13"/>
      <c r="S8" s="13"/>
      <c r="T8" s="13"/>
      <c r="U8" s="13"/>
      <c r="V8" s="13"/>
      <c r="W8" s="13"/>
      <c r="X8" s="13"/>
    </row>
    <row r="9" spans="2:34" x14ac:dyDescent="0.25">
      <c r="B9" s="292"/>
      <c r="C9" s="88">
        <f>Feuil1!$E$155</f>
        <v>1</v>
      </c>
      <c r="D9" s="9" t="s">
        <v>131</v>
      </c>
      <c r="E9" s="91"/>
      <c r="F9" t="str">
        <f>LOOKUP($C$9,$C$11:$C$14,F11:F14)</f>
        <v>&lt;à préciser&gt;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Le bateau a-t-il subit des modifications depuis le dernier certificat valide?</v>
      </c>
      <c r="AC9" t="str">
        <f t="shared" si="1"/>
        <v>Remplissez SEULEMENT les données à modifier (sauf indication spécifique en marge gauche)</v>
      </c>
      <c r="AD9" t="str">
        <f t="shared" si="1"/>
        <v>Ne remplissez aucune données ci-dessous</v>
      </c>
      <c r="AE9" t="str">
        <f t="shared" si="1"/>
        <v>A renseigner impérativement</v>
      </c>
    </row>
    <row r="10" spans="2:34" x14ac:dyDescent="0.25">
      <c r="B10" s="292"/>
      <c r="E10" s="91"/>
    </row>
    <row r="11" spans="2:34" x14ac:dyDescent="0.25">
      <c r="B11" s="292"/>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492</v>
      </c>
      <c r="AD11" s="4" t="s">
        <v>254</v>
      </c>
      <c r="AE11" s="125" t="s">
        <v>504</v>
      </c>
      <c r="AF11" s="125"/>
    </row>
    <row r="12" spans="2:34" x14ac:dyDescent="0.25">
      <c r="B12" s="292"/>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477</v>
      </c>
      <c r="AD12" s="4" t="s">
        <v>252</v>
      </c>
      <c r="AE12" s="125" t="s">
        <v>505</v>
      </c>
      <c r="AF12" s="126"/>
    </row>
    <row r="13" spans="2:34" x14ac:dyDescent="0.25">
      <c r="B13" s="292"/>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t="s">
        <v>251</v>
      </c>
      <c r="AD13" s="4" t="s">
        <v>253</v>
      </c>
      <c r="AE13" s="125" t="s">
        <v>506</v>
      </c>
      <c r="AF13" s="126"/>
    </row>
    <row r="14" spans="2:34" s="94" customFormat="1" ht="13.8" thickBot="1" x14ac:dyDescent="0.3">
      <c r="B14" s="293"/>
      <c r="C14" s="95">
        <v>4</v>
      </c>
      <c r="D14" s="96" t="s">
        <v>394</v>
      </c>
      <c r="E14" s="97"/>
      <c r="F14" s="98" t="s">
        <v>420</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421</v>
      </c>
      <c r="AC14" s="98" t="s">
        <v>422</v>
      </c>
      <c r="AD14" s="98" t="s">
        <v>423</v>
      </c>
      <c r="AE14" s="125" t="s">
        <v>507</v>
      </c>
      <c r="AF14" s="126"/>
    </row>
    <row r="15" spans="2:34" ht="13.8" thickBot="1" x14ac:dyDescent="0.3"/>
    <row r="16" spans="2:34" x14ac:dyDescent="0.25">
      <c r="B16" s="291" t="s">
        <v>134</v>
      </c>
      <c r="C16" s="89">
        <f>Feuil1!$E$155</f>
        <v>1</v>
      </c>
      <c r="D16" s="9" t="s">
        <v>131</v>
      </c>
      <c r="E16" s="90"/>
      <c r="F16" s="9" t="str">
        <f>LOOKUP($C$16,$C$18:$C$21,F18:F21)</f>
        <v>MODIFICATION(S)</v>
      </c>
      <c r="G16" s="9" t="str">
        <f t="shared" ref="G16:W16" si="2">LOOKUP($C$16,$C$18:$C$21,G18:G21)</f>
        <v>Mesure</v>
      </c>
      <c r="H16" s="9" t="str">
        <f t="shared" si="2"/>
        <v>(2 décimales)</v>
      </c>
      <c r="I16" s="9" t="str">
        <f t="shared" si="2"/>
        <v>Source de la mesure</v>
      </c>
      <c r="J16" s="9" t="str">
        <f t="shared" si="2"/>
        <v>(Obligatoire)</v>
      </c>
      <c r="K16" s="9" t="str">
        <f t="shared" si="2"/>
        <v xml:space="preserve">Coque : </v>
      </c>
      <c r="L16" s="9">
        <f t="shared" si="2"/>
        <v>0</v>
      </c>
      <c r="M16" s="9">
        <f t="shared" si="2"/>
        <v>0</v>
      </c>
      <c r="N16" s="9" t="str">
        <f t="shared" si="2"/>
        <v>Poids*</v>
      </c>
      <c r="O16" s="9" t="str">
        <f t="shared" si="2"/>
        <v>* Certificat de pesée obligatoire pour tout changement de poids et d'élancements</v>
      </c>
      <c r="P16" s="9" t="str">
        <f t="shared" si="2"/>
        <v>Gueuses</v>
      </c>
      <c r="Q16" s="9" t="str">
        <f t="shared" si="2"/>
        <v>Bau max</v>
      </c>
      <c r="R16" s="9" t="str">
        <f t="shared" si="2"/>
        <v>Tirant d'eau</v>
      </c>
      <c r="S16" s="9" t="str">
        <f t="shared" si="2"/>
        <v>Poids du bulbe</v>
      </c>
      <c r="T16" s="9" t="str">
        <f t="shared" si="2"/>
        <v>Matériau inséré dans le voile de quille ? (IRC 19.6)</v>
      </c>
      <c r="U16" s="9" t="str">
        <f t="shared" si="2"/>
        <v>Quille relevable :</v>
      </c>
      <c r="V16" s="9" t="str">
        <f t="shared" si="2"/>
        <v>Tirant d'eau max :</v>
      </c>
      <c r="W16" s="9" t="str">
        <f t="shared" si="2"/>
        <v>Tirant d'eau min :</v>
      </c>
      <c r="X16" s="9"/>
      <c r="Y16" s="9"/>
      <c r="Z16" s="9"/>
      <c r="AA16" s="9"/>
      <c r="AB16" s="9"/>
      <c r="AC16" s="9"/>
      <c r="AD16" s="9"/>
      <c r="AE16" s="9"/>
      <c r="AF16" s="9"/>
    </row>
    <row r="17" spans="2:31" x14ac:dyDescent="0.25">
      <c r="B17" s="292"/>
      <c r="E17" s="91"/>
    </row>
    <row r="18" spans="2:31" x14ac:dyDescent="0.25">
      <c r="B18" s="292"/>
      <c r="C18" s="88">
        <v>1</v>
      </c>
      <c r="D18" t="s">
        <v>129</v>
      </c>
      <c r="E18" s="91"/>
      <c r="F18" s="4" t="s">
        <v>362</v>
      </c>
      <c r="G18" t="s">
        <v>26</v>
      </c>
      <c r="H18" t="s">
        <v>27</v>
      </c>
      <c r="I18" t="s">
        <v>28</v>
      </c>
      <c r="J18" t="s">
        <v>29</v>
      </c>
      <c r="K18" t="s">
        <v>11</v>
      </c>
      <c r="N18" t="s">
        <v>13</v>
      </c>
      <c r="O18" t="s">
        <v>14</v>
      </c>
      <c r="P18" t="s">
        <v>20</v>
      </c>
      <c r="Q18" t="s">
        <v>23</v>
      </c>
      <c r="R18" t="s">
        <v>24</v>
      </c>
      <c r="S18" t="s">
        <v>25</v>
      </c>
      <c r="T18" s="4" t="s">
        <v>400</v>
      </c>
      <c r="U18" s="4" t="s">
        <v>403</v>
      </c>
      <c r="V18" s="4" t="s">
        <v>408</v>
      </c>
      <c r="W18" s="4" t="s">
        <v>405</v>
      </c>
    </row>
    <row r="19" spans="2:31" x14ac:dyDescent="0.25">
      <c r="B19" s="292"/>
      <c r="C19" s="88">
        <v>2</v>
      </c>
      <c r="D19" t="s">
        <v>130</v>
      </c>
      <c r="E19" s="91"/>
      <c r="F19" s="4" t="s">
        <v>361</v>
      </c>
      <c r="G19" t="s">
        <v>93</v>
      </c>
      <c r="H19" t="s">
        <v>94</v>
      </c>
      <c r="I19" t="s">
        <v>95</v>
      </c>
      <c r="J19" s="4" t="s">
        <v>395</v>
      </c>
      <c r="K19" t="s">
        <v>96</v>
      </c>
      <c r="N19" t="s">
        <v>97</v>
      </c>
      <c r="O19" t="s">
        <v>98</v>
      </c>
      <c r="P19" t="s">
        <v>99</v>
      </c>
      <c r="Q19" t="s">
        <v>100</v>
      </c>
      <c r="R19" t="s">
        <v>101</v>
      </c>
      <c r="S19" t="s">
        <v>102</v>
      </c>
      <c r="T19" s="4" t="s">
        <v>401</v>
      </c>
      <c r="U19" s="4" t="s">
        <v>106</v>
      </c>
      <c r="V19" t="s">
        <v>103</v>
      </c>
      <c r="W19" t="s">
        <v>104</v>
      </c>
    </row>
    <row r="20" spans="2:31" x14ac:dyDescent="0.25">
      <c r="B20" s="292"/>
      <c r="C20" s="88">
        <v>3</v>
      </c>
      <c r="D20" t="s">
        <v>171</v>
      </c>
      <c r="E20" s="91"/>
      <c r="F20" s="93" t="s">
        <v>360</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402</v>
      </c>
      <c r="U20" s="92" t="s">
        <v>198</v>
      </c>
      <c r="V20" s="93" t="s">
        <v>407</v>
      </c>
      <c r="W20" s="93" t="s">
        <v>406</v>
      </c>
      <c r="AE20" s="4"/>
    </row>
    <row r="21" spans="2:31" s="94" customFormat="1" ht="15" thickBot="1" x14ac:dyDescent="0.3">
      <c r="B21" s="293"/>
      <c r="C21" s="95">
        <v>4</v>
      </c>
      <c r="D21" s="96" t="s">
        <v>394</v>
      </c>
      <c r="E21" s="97"/>
      <c r="F21" s="98" t="s">
        <v>424</v>
      </c>
      <c r="G21" s="98" t="s">
        <v>363</v>
      </c>
      <c r="H21" s="99" t="s">
        <v>425</v>
      </c>
      <c r="I21" s="99" t="s">
        <v>426</v>
      </c>
      <c r="J21" s="99" t="s">
        <v>427</v>
      </c>
      <c r="K21" s="96" t="s">
        <v>191</v>
      </c>
      <c r="L21" s="96"/>
      <c r="M21" s="96"/>
      <c r="N21" s="103" t="s">
        <v>396</v>
      </c>
      <c r="O21" s="99" t="s">
        <v>429</v>
      </c>
      <c r="P21" s="96" t="s">
        <v>397</v>
      </c>
      <c r="Q21" s="96" t="s">
        <v>398</v>
      </c>
      <c r="R21" s="96" t="s">
        <v>196</v>
      </c>
      <c r="S21" s="96" t="s">
        <v>399</v>
      </c>
      <c r="T21" s="96" t="s">
        <v>428</v>
      </c>
      <c r="U21" s="94" t="s">
        <v>404</v>
      </c>
      <c r="V21" s="96" t="s">
        <v>407</v>
      </c>
      <c r="W21" s="94" t="s">
        <v>406</v>
      </c>
    </row>
    <row r="22" spans="2:31" ht="13.8" thickBot="1" x14ac:dyDescent="0.3"/>
    <row r="23" spans="2:31" ht="12.75" customHeight="1" x14ac:dyDescent="0.25">
      <c r="B23" s="291" t="s">
        <v>146</v>
      </c>
      <c r="C23" s="89">
        <f>Feuil1!$E$155</f>
        <v>1</v>
      </c>
      <c r="D23" s="9" t="s">
        <v>131</v>
      </c>
      <c r="E23" s="90"/>
      <c r="F23" s="9" t="str">
        <f>LOOKUP($C$23,$C$25:$C$28,F25:F28)</f>
        <v>Gréement :</v>
      </c>
      <c r="G23" s="9" t="str">
        <f t="shared" ref="G23:Z23" si="3">LOOKUP($C$23,$C$25:$C$28,G25:G28)</f>
        <v>Voile d'avant :</v>
      </c>
      <c r="H23" s="9" t="str">
        <f t="shared" si="3"/>
        <v>**Merci de confirmer la valeur de HLUmax même si elle n'est pas modifiée par rapport au précédant certificat.</v>
      </c>
      <c r="I23" s="9" t="str">
        <f t="shared" si="3"/>
        <v>HSA calculé</v>
      </c>
      <c r="J23" s="9" t="str">
        <f t="shared" si="3"/>
        <v>Flèche de bordure si &gt;7,5% HLP</v>
      </c>
      <c r="K23" s="9" t="str">
        <f t="shared" si="3"/>
        <v>Grand-voile :</v>
      </c>
      <c r="L23" s="9">
        <f t="shared" si="3"/>
        <v>0</v>
      </c>
      <c r="M23" s="9">
        <f t="shared" si="3"/>
        <v>0</v>
      </c>
      <c r="N23" s="9" t="str">
        <f t="shared" si="3"/>
        <v>Spinnakers :</v>
      </c>
      <c r="O23" s="9" t="str">
        <f t="shared" si="3"/>
        <v>Nombre de spis à bord en course</v>
      </c>
      <c r="P23" s="9" t="str">
        <f t="shared" si="3"/>
        <v>Tangon de spinnaker, bout dehors, etc ...</v>
      </c>
      <c r="Q23" s="9" t="str">
        <f t="shared" si="3"/>
        <v>Spi symétrique :</v>
      </c>
      <c r="R23" s="9" t="str">
        <f t="shared" si="3"/>
        <v xml:space="preserve">ou </v>
      </c>
      <c r="S23" s="9" t="str">
        <f t="shared" si="3"/>
        <v>SPA calculé</v>
      </c>
      <c r="T23" s="9" t="str">
        <f t="shared" si="3"/>
        <v>Spi asymétrique :</v>
      </c>
      <c r="U23" s="9" t="str">
        <f t="shared" si="3"/>
        <v>Mizaine :</v>
      </c>
      <c r="V23" s="9" t="str">
        <f t="shared" si="3"/>
        <v>Flèche de bordure si &gt;7,5% FLP</v>
      </c>
      <c r="W23" s="9" t="str">
        <f t="shared" si="3"/>
        <v>Nombre de génois volants à bord en course</v>
      </c>
      <c r="X23" s="9" t="str">
        <f t="shared" si="3"/>
        <v>FSFL (mesuré comme un spinnaker)</v>
      </c>
      <c r="Y23" s="9" t="str">
        <f t="shared" si="3"/>
        <v>FSHW (mesuré comme un spinnaker)</v>
      </c>
      <c r="Z23" s="9" t="str">
        <f t="shared" si="3"/>
        <v>Génois volant :</v>
      </c>
    </row>
    <row r="24" spans="2:31" x14ac:dyDescent="0.25">
      <c r="B24" s="292"/>
      <c r="E24" s="91"/>
    </row>
    <row r="25" spans="2:31" x14ac:dyDescent="0.25">
      <c r="B25" s="292"/>
      <c r="C25" s="88">
        <v>1</v>
      </c>
      <c r="D25" t="s">
        <v>129</v>
      </c>
      <c r="E25" s="91"/>
      <c r="F25" s="4" t="s">
        <v>34</v>
      </c>
      <c r="G25" s="4" t="s">
        <v>135</v>
      </c>
      <c r="H25" s="4" t="s">
        <v>234</v>
      </c>
      <c r="I25" s="4" t="s">
        <v>40</v>
      </c>
      <c r="J25" s="4" t="s">
        <v>323</v>
      </c>
      <c r="K25" s="4" t="s">
        <v>136</v>
      </c>
      <c r="L25" s="4"/>
      <c r="M25" s="4"/>
      <c r="N25" s="4" t="s">
        <v>137</v>
      </c>
      <c r="O25" s="4" t="s">
        <v>337</v>
      </c>
      <c r="P25" s="4" t="s">
        <v>473</v>
      </c>
      <c r="Q25" s="4" t="s">
        <v>138</v>
      </c>
      <c r="R25" s="102" t="s">
        <v>49</v>
      </c>
      <c r="S25" s="4" t="s">
        <v>38</v>
      </c>
      <c r="T25" s="4" t="s">
        <v>139</v>
      </c>
      <c r="U25" s="4" t="s">
        <v>140</v>
      </c>
      <c r="V25" s="4" t="s">
        <v>326</v>
      </c>
      <c r="W25" s="4" t="s">
        <v>329</v>
      </c>
      <c r="X25" s="4" t="s">
        <v>291</v>
      </c>
      <c r="Y25" s="4" t="s">
        <v>292</v>
      </c>
      <c r="Z25" t="s">
        <v>285</v>
      </c>
    </row>
    <row r="26" spans="2:31" x14ac:dyDescent="0.25">
      <c r="B26" s="292"/>
      <c r="C26" s="88">
        <v>2</v>
      </c>
      <c r="D26" t="s">
        <v>130</v>
      </c>
      <c r="E26" s="91"/>
      <c r="F26" s="4" t="s">
        <v>105</v>
      </c>
      <c r="G26" t="s">
        <v>141</v>
      </c>
      <c r="H26" s="4" t="s">
        <v>235</v>
      </c>
      <c r="I26" s="4" t="s">
        <v>107</v>
      </c>
      <c r="J26" s="4" t="s">
        <v>324</v>
      </c>
      <c r="K26" s="4" t="s">
        <v>142</v>
      </c>
      <c r="L26" s="4"/>
      <c r="M26" s="4"/>
      <c r="N26" s="4" t="s">
        <v>137</v>
      </c>
      <c r="O26" s="4" t="s">
        <v>338</v>
      </c>
      <c r="P26" s="4" t="s">
        <v>474</v>
      </c>
      <c r="Q26" s="4" t="s">
        <v>143</v>
      </c>
      <c r="R26" s="4" t="s">
        <v>108</v>
      </c>
      <c r="S26" s="4" t="s">
        <v>109</v>
      </c>
      <c r="T26" t="s">
        <v>144</v>
      </c>
      <c r="U26" t="s">
        <v>145</v>
      </c>
      <c r="V26" s="4" t="s">
        <v>327</v>
      </c>
      <c r="W26" s="4" t="s">
        <v>331</v>
      </c>
      <c r="X26" s="4" t="s">
        <v>333</v>
      </c>
      <c r="Y26" s="4" t="s">
        <v>334</v>
      </c>
      <c r="Z26" t="s">
        <v>335</v>
      </c>
    </row>
    <row r="27" spans="2:31" x14ac:dyDescent="0.25">
      <c r="B27" s="292"/>
      <c r="C27" s="88">
        <v>3</v>
      </c>
      <c r="D27" t="s">
        <v>171</v>
      </c>
      <c r="E27" s="91"/>
      <c r="F27" s="93" t="s">
        <v>377</v>
      </c>
      <c r="G27" s="92" t="s">
        <v>199</v>
      </c>
      <c r="H27" s="92" t="s">
        <v>236</v>
      </c>
      <c r="I27" s="92" t="s">
        <v>200</v>
      </c>
      <c r="J27" s="93" t="s">
        <v>325</v>
      </c>
      <c r="K27" s="92" t="s">
        <v>201</v>
      </c>
      <c r="L27" s="92"/>
      <c r="M27" s="92"/>
      <c r="N27" s="93" t="s">
        <v>137</v>
      </c>
      <c r="O27" s="93" t="s">
        <v>274</v>
      </c>
      <c r="P27" s="93" t="s">
        <v>475</v>
      </c>
      <c r="Q27" s="92" t="s">
        <v>202</v>
      </c>
      <c r="R27" s="92" t="s">
        <v>203</v>
      </c>
      <c r="S27" s="92" t="s">
        <v>204</v>
      </c>
      <c r="T27" s="92" t="s">
        <v>205</v>
      </c>
      <c r="U27" s="92" t="s">
        <v>206</v>
      </c>
      <c r="V27" s="93" t="s">
        <v>328</v>
      </c>
      <c r="W27" s="93" t="s">
        <v>484</v>
      </c>
      <c r="X27" s="93" t="s">
        <v>482</v>
      </c>
      <c r="Y27" s="93" t="s">
        <v>483</v>
      </c>
      <c r="Z27" s="93" t="s">
        <v>481</v>
      </c>
    </row>
    <row r="28" spans="2:31" s="94" customFormat="1" ht="14.4" x14ac:dyDescent="0.25">
      <c r="B28" s="292"/>
      <c r="C28" s="95">
        <v>4</v>
      </c>
      <c r="D28" s="96" t="s">
        <v>394</v>
      </c>
      <c r="E28" s="104"/>
      <c r="F28" s="94" t="s">
        <v>378</v>
      </c>
      <c r="G28" s="94" t="s">
        <v>364</v>
      </c>
      <c r="H28" s="99" t="s">
        <v>430</v>
      </c>
      <c r="I28" s="105" t="s">
        <v>409</v>
      </c>
      <c r="J28" s="98" t="s">
        <v>431</v>
      </c>
      <c r="K28" s="94" t="s">
        <v>365</v>
      </c>
      <c r="N28" s="94" t="s">
        <v>366</v>
      </c>
      <c r="O28" s="94" t="s">
        <v>330</v>
      </c>
      <c r="P28" s="94" t="s">
        <v>476</v>
      </c>
      <c r="Q28" s="106" t="s">
        <v>368</v>
      </c>
      <c r="R28" s="94" t="s">
        <v>367</v>
      </c>
      <c r="S28" s="105" t="s">
        <v>410</v>
      </c>
      <c r="T28" s="107" t="s">
        <v>369</v>
      </c>
      <c r="U28" s="94" t="s">
        <v>372</v>
      </c>
      <c r="V28" s="98" t="s">
        <v>432</v>
      </c>
      <c r="W28" s="94" t="s">
        <v>332</v>
      </c>
      <c r="X28" s="94" t="s">
        <v>370</v>
      </c>
      <c r="Y28" s="94" t="s">
        <v>371</v>
      </c>
      <c r="Z28" s="94" t="s">
        <v>336</v>
      </c>
    </row>
    <row r="29" spans="2:31" ht="5.25" customHeight="1" x14ac:dyDescent="0.25">
      <c r="B29" s="292"/>
      <c r="D29" s="21"/>
      <c r="E29" s="3"/>
      <c r="F29" s="108"/>
      <c r="G29" s="108"/>
      <c r="H29" s="108"/>
      <c r="I29" s="109"/>
      <c r="J29" s="108"/>
      <c r="K29" s="108"/>
      <c r="L29" s="108"/>
      <c r="M29" s="108"/>
      <c r="N29" s="108"/>
      <c r="O29" s="21"/>
      <c r="P29" s="21"/>
      <c r="Q29" s="21"/>
      <c r="R29" s="21"/>
      <c r="S29" s="21"/>
      <c r="T29" s="21"/>
      <c r="U29" s="21"/>
    </row>
    <row r="30" spans="2:31" x14ac:dyDescent="0.25">
      <c r="B30" s="292"/>
      <c r="C30" s="89">
        <f>Feuil1!$E$155</f>
        <v>1</v>
      </c>
      <c r="D30" t="s">
        <v>131</v>
      </c>
      <c r="E30" s="91"/>
      <c r="F30" t="str">
        <f>LOOKUP($C$30,$C$32:$C$35,F32:F35)</f>
        <v>&lt;à préciser&gt;</v>
      </c>
      <c r="G30" t="str">
        <f t="shared" ref="G30:N30" si="4">LOOKUP($C$30,$C$32:$C$35,G32:G35)</f>
        <v>Ni tangon de spinnaker, ni bout-dehors (le spi peut être amuré sur le pont)</v>
      </c>
      <c r="H30" t="str">
        <f t="shared" si="4"/>
        <v>Bout-dehors seulement</v>
      </c>
      <c r="I30" t="str">
        <f t="shared" si="4"/>
        <v>Tangon(s) de spinnaker, PAS DE bout -dehors</v>
      </c>
      <c r="J30" t="str">
        <f t="shared" si="4"/>
        <v>Tangon(s) de spinnaker ET bout-dehors</v>
      </c>
      <c r="K30" t="str">
        <f t="shared" si="4"/>
        <v>Bout-dehors articulé</v>
      </c>
      <c r="L30" t="str">
        <f t="shared" si="4"/>
        <v>SPL (Tangon de spinnaker)</v>
      </c>
      <c r="M30" t="str">
        <f t="shared" si="4"/>
        <v>STL (Bout dehors ou spi amuré sur le pont)</v>
      </c>
      <c r="N30" t="str">
        <f t="shared" si="4"/>
        <v>Tangon de foc sous le vent (Whisker pole)</v>
      </c>
    </row>
    <row r="31" spans="2:31" x14ac:dyDescent="0.25">
      <c r="B31" s="292"/>
      <c r="E31" s="91"/>
      <c r="F31" s="4"/>
      <c r="G31" s="4"/>
      <c r="H31" s="4"/>
      <c r="I31" s="4"/>
      <c r="J31" s="4"/>
      <c r="K31" s="4"/>
      <c r="L31" s="4"/>
      <c r="M31" s="4"/>
      <c r="N31" s="4"/>
      <c r="W31" s="4"/>
    </row>
    <row r="32" spans="2:31" x14ac:dyDescent="0.25">
      <c r="B32" s="292"/>
      <c r="C32" s="88">
        <v>1</v>
      </c>
      <c r="D32" t="s">
        <v>129</v>
      </c>
      <c r="E32" s="91"/>
      <c r="F32" t="s">
        <v>60</v>
      </c>
      <c r="G32" s="4" t="s">
        <v>300</v>
      </c>
      <c r="H32" t="s">
        <v>59</v>
      </c>
      <c r="I32" s="4" t="s">
        <v>304</v>
      </c>
      <c r="J32" s="4" t="s">
        <v>309</v>
      </c>
      <c r="K32" t="s">
        <v>58</v>
      </c>
      <c r="L32" s="4" t="s">
        <v>299</v>
      </c>
      <c r="M32" s="4" t="s">
        <v>295</v>
      </c>
      <c r="N32" s="4" t="s">
        <v>478</v>
      </c>
      <c r="W32" s="4"/>
    </row>
    <row r="33" spans="2:23" x14ac:dyDescent="0.25">
      <c r="B33" s="292"/>
      <c r="C33" s="88">
        <v>2</v>
      </c>
      <c r="D33" t="s">
        <v>130</v>
      </c>
      <c r="E33" s="91"/>
      <c r="F33" t="s">
        <v>111</v>
      </c>
      <c r="G33" s="4" t="s">
        <v>373</v>
      </c>
      <c r="H33" s="4" t="s">
        <v>302</v>
      </c>
      <c r="I33" s="4" t="s">
        <v>305</v>
      </c>
      <c r="J33" s="4" t="s">
        <v>307</v>
      </c>
      <c r="K33" t="s">
        <v>110</v>
      </c>
      <c r="L33" s="4" t="s">
        <v>313</v>
      </c>
      <c r="M33" s="4" t="s">
        <v>315</v>
      </c>
      <c r="N33" s="4" t="s">
        <v>479</v>
      </c>
      <c r="W33" s="93"/>
    </row>
    <row r="34" spans="2:23" x14ac:dyDescent="0.25">
      <c r="B34" s="292"/>
      <c r="C34" s="88">
        <v>3</v>
      </c>
      <c r="D34" t="s">
        <v>171</v>
      </c>
      <c r="E34" s="91"/>
      <c r="F34" s="92" t="s">
        <v>186</v>
      </c>
      <c r="G34" s="93" t="s">
        <v>301</v>
      </c>
      <c r="H34" s="93" t="s">
        <v>278</v>
      </c>
      <c r="I34" s="93" t="s">
        <v>306</v>
      </c>
      <c r="J34" s="93" t="s">
        <v>308</v>
      </c>
      <c r="K34" s="92" t="s">
        <v>207</v>
      </c>
      <c r="L34" s="93" t="s">
        <v>314</v>
      </c>
      <c r="M34" s="93" t="s">
        <v>316</v>
      </c>
      <c r="N34" s="93" t="s">
        <v>480</v>
      </c>
      <c r="W34" s="94"/>
    </row>
    <row r="35" spans="2:23" s="94" customFormat="1" ht="13.8" thickBot="1" x14ac:dyDescent="0.3">
      <c r="B35" s="293"/>
      <c r="C35" s="95">
        <v>4</v>
      </c>
      <c r="D35" s="96" t="s">
        <v>394</v>
      </c>
      <c r="E35" s="97"/>
      <c r="F35" s="98" t="s">
        <v>420</v>
      </c>
      <c r="G35" s="110" t="s">
        <v>310</v>
      </c>
      <c r="H35" s="96" t="s">
        <v>303</v>
      </c>
      <c r="I35" s="96" t="s">
        <v>374</v>
      </c>
      <c r="J35" s="96" t="s">
        <v>375</v>
      </c>
      <c r="K35" s="96" t="s">
        <v>311</v>
      </c>
      <c r="L35" s="96" t="s">
        <v>376</v>
      </c>
      <c r="M35" s="96" t="s">
        <v>317</v>
      </c>
      <c r="N35" s="96" t="s">
        <v>312</v>
      </c>
      <c r="O35" s="96"/>
      <c r="P35" s="96"/>
      <c r="Q35" s="96"/>
      <c r="R35" s="96"/>
      <c r="S35" s="96"/>
      <c r="T35" s="96"/>
      <c r="U35" s="96"/>
    </row>
    <row r="36" spans="2:23" ht="13.8" thickBot="1" x14ac:dyDescent="0.3">
      <c r="F36" s="96"/>
      <c r="K36" s="4"/>
      <c r="L36" s="4"/>
      <c r="M36" s="4"/>
      <c r="N36" s="4"/>
    </row>
    <row r="37" spans="2:23" x14ac:dyDescent="0.25">
      <c r="B37" s="291" t="s">
        <v>147</v>
      </c>
      <c r="C37" s="89">
        <f>Feuil1!$E$155</f>
        <v>1</v>
      </c>
      <c r="D37" s="9" t="s">
        <v>131</v>
      </c>
      <c r="E37" s="90"/>
      <c r="F37" s="9" t="str">
        <f>LOOKUP($C$37,$C$39:$C$42,F39:F42)</f>
        <v>CONFIGURATION DE COURSE ET AMENAGEMENTS INTERIEURS</v>
      </c>
      <c r="G37" s="9" t="str">
        <f t="shared" ref="G37:R37" si="5">LOOKUP($C$37,$C$39:$C$42,G39:G42)</f>
        <v>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v>
      </c>
      <c r="H37" s="9" t="str">
        <f t="shared" si="5"/>
        <v>Table de carré débarquée?</v>
      </c>
      <c r="I37" s="9" t="str">
        <f t="shared" si="5"/>
        <v>Cuisine débarquée?</v>
      </c>
      <c r="J37" s="9" t="str">
        <f t="shared" si="5"/>
        <v>Portes débarquées?</v>
      </c>
      <c r="K37" s="9" t="str">
        <f t="shared" si="5"/>
        <v>Planchers débarqués?</v>
      </c>
      <c r="L37" s="9" t="str">
        <f t="shared" si="5"/>
        <v>Coussins et matelas débarqués?</v>
      </c>
      <c r="M37" s="9" t="str">
        <f t="shared" si="5"/>
        <v>Coffres amovibles débarqués?</v>
      </c>
      <c r="N37" s="9" t="str">
        <f t="shared" si="5"/>
        <v>Autre éléments débarqués?</v>
      </c>
      <c r="O37" s="9" t="str">
        <f t="shared" si="5"/>
        <v>Si oui, combien?</v>
      </c>
      <c r="P37" s="9" t="str">
        <f t="shared" si="5"/>
        <v>&lt;à préciser&gt;</v>
      </c>
      <c r="Q37" s="9" t="str">
        <f t="shared" si="5"/>
        <v>Non</v>
      </c>
      <c r="R37" s="9" t="str">
        <f t="shared" si="5"/>
        <v>Oui</v>
      </c>
    </row>
    <row r="38" spans="2:23" x14ac:dyDescent="0.25">
      <c r="B38" s="292"/>
      <c r="E38" s="91"/>
      <c r="I38" s="111"/>
      <c r="J38" s="4"/>
      <c r="K38" s="4"/>
      <c r="L38" s="4"/>
    </row>
    <row r="39" spans="2:23" x14ac:dyDescent="0.25">
      <c r="B39" s="292"/>
      <c r="C39" s="88">
        <v>1</v>
      </c>
      <c r="D39" t="s">
        <v>129</v>
      </c>
      <c r="E39" s="91"/>
      <c r="F39" t="s">
        <v>73</v>
      </c>
      <c r="G39" s="65" t="s">
        <v>381</v>
      </c>
      <c r="H39" s="4" t="s">
        <v>74</v>
      </c>
      <c r="I39" s="4" t="s">
        <v>75</v>
      </c>
      <c r="J39" t="s">
        <v>76</v>
      </c>
      <c r="K39" t="s">
        <v>80</v>
      </c>
      <c r="L39" t="s">
        <v>77</v>
      </c>
      <c r="M39" s="4" t="s">
        <v>78</v>
      </c>
      <c r="N39" s="4" t="s">
        <v>79</v>
      </c>
      <c r="O39" s="4" t="s">
        <v>81</v>
      </c>
      <c r="P39" t="s">
        <v>60</v>
      </c>
      <c r="Q39" t="s">
        <v>64</v>
      </c>
      <c r="R39" t="s">
        <v>65</v>
      </c>
    </row>
    <row r="40" spans="2:23" ht="26.4" x14ac:dyDescent="0.25">
      <c r="B40" s="292"/>
      <c r="C40" s="88">
        <v>2</v>
      </c>
      <c r="D40" t="s">
        <v>130</v>
      </c>
      <c r="E40" s="91"/>
      <c r="F40" s="4" t="s">
        <v>379</v>
      </c>
      <c r="G40" s="65" t="s">
        <v>349</v>
      </c>
      <c r="H40" t="s">
        <v>122</v>
      </c>
      <c r="I40" s="4" t="s">
        <v>341</v>
      </c>
      <c r="J40" t="s">
        <v>123</v>
      </c>
      <c r="K40" t="s">
        <v>124</v>
      </c>
      <c r="L40" t="s">
        <v>125</v>
      </c>
      <c r="M40" s="4" t="s">
        <v>411</v>
      </c>
      <c r="N40" s="4" t="s">
        <v>126</v>
      </c>
      <c r="O40" s="4" t="s">
        <v>127</v>
      </c>
      <c r="P40" t="s">
        <v>111</v>
      </c>
      <c r="Q40" t="s">
        <v>112</v>
      </c>
      <c r="R40" t="s">
        <v>113</v>
      </c>
    </row>
    <row r="41" spans="2:23" ht="30.6" customHeight="1" x14ac:dyDescent="0.25">
      <c r="B41" s="292"/>
      <c r="C41" s="88">
        <v>3</v>
      </c>
      <c r="D41" t="s">
        <v>171</v>
      </c>
      <c r="E41" s="91"/>
      <c r="F41" s="92" t="s">
        <v>208</v>
      </c>
      <c r="G41" s="65" t="s">
        <v>209</v>
      </c>
      <c r="H41" s="93" t="s">
        <v>380</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93"/>
      <c r="C42" s="95">
        <v>4</v>
      </c>
      <c r="D42" s="96" t="s">
        <v>394</v>
      </c>
      <c r="E42" s="97"/>
      <c r="F42" s="110" t="s">
        <v>433</v>
      </c>
      <c r="G42" s="99" t="s">
        <v>434</v>
      </c>
      <c r="H42" s="99" t="s">
        <v>435</v>
      </c>
      <c r="I42" s="99" t="s">
        <v>442</v>
      </c>
      <c r="J42" s="99" t="s">
        <v>436</v>
      </c>
      <c r="K42" s="99" t="s">
        <v>437</v>
      </c>
      <c r="L42" s="99" t="s">
        <v>438</v>
      </c>
      <c r="M42" s="99" t="s">
        <v>439</v>
      </c>
      <c r="N42" s="99" t="s">
        <v>440</v>
      </c>
      <c r="O42" s="112" t="s">
        <v>441</v>
      </c>
      <c r="P42" s="98" t="s">
        <v>420</v>
      </c>
      <c r="Q42" s="96" t="s">
        <v>112</v>
      </c>
      <c r="R42" s="96" t="s">
        <v>217</v>
      </c>
    </row>
    <row r="43" spans="2:23" ht="13.8" thickBot="1" x14ac:dyDescent="0.3">
      <c r="F43" s="4"/>
    </row>
    <row r="44" spans="2:23" x14ac:dyDescent="0.25">
      <c r="B44" s="291" t="s">
        <v>149</v>
      </c>
      <c r="C44" s="89">
        <f>Feuil1!$E$155</f>
        <v>1</v>
      </c>
      <c r="D44" s="9" t="s">
        <v>131</v>
      </c>
      <c r="E44" s="90"/>
      <c r="F44" s="113" t="str">
        <f>LOOKUP($C$44,$C$46:$C$49,F46:F49)</f>
        <v xml:space="preserve">ATTENTION : </v>
      </c>
      <c r="G44" s="113" t="str">
        <f t="shared" ref="G44:R44" si="6">LOOKUP($C$44,$C$46:$C$49,G46:G49)</f>
        <v>Si vous disposez d'un Certificat Endorsed toute modification doit être officiellement mesurée ou pesée.</v>
      </c>
      <c r="H44" s="113" t="str">
        <f t="shared" si="6"/>
        <v>Répondez aux 5 questions suivantes :</v>
      </c>
      <c r="I44" s="113" t="str">
        <f t="shared" si="6"/>
        <v>1. Avez-vous modifié la coque?</v>
      </c>
      <c r="J44" s="113" t="str">
        <f t="shared" si="6"/>
        <v>2. Avez-vous modifié les aménagements intérieurs?</v>
      </c>
      <c r="K44" s="113" t="str">
        <f t="shared" si="6"/>
        <v>3. Avez-vous modifié la quille ou le bulbe de quille?</v>
      </c>
      <c r="L44" s="113" t="str">
        <f t="shared" si="6"/>
        <v>4. Avez-vous modifié le gréement?</v>
      </c>
      <c r="M44" s="113" t="str">
        <f t="shared" si="6"/>
        <v>5. Avez-vous modifié/changé le(s) safran(s)?</v>
      </c>
      <c r="N44" s="113" t="str">
        <f t="shared" si="6"/>
        <v>Détails additionnels :</v>
      </c>
      <c r="O44" s="113" t="str">
        <f t="shared" si="6"/>
        <v>Si oui précisez:</v>
      </c>
      <c r="P44" s="113" t="str">
        <f t="shared" si="6"/>
        <v>&lt;à préciser&gt;</v>
      </c>
      <c r="Q44" s="113" t="str">
        <f t="shared" si="6"/>
        <v>Non</v>
      </c>
      <c r="R44" s="113" t="str">
        <f t="shared" si="6"/>
        <v>Oui</v>
      </c>
    </row>
    <row r="45" spans="2:23" x14ac:dyDescent="0.25">
      <c r="B45" s="292"/>
      <c r="E45" s="91"/>
      <c r="F45" s="10"/>
      <c r="K45" s="4"/>
      <c r="L45" s="4"/>
    </row>
    <row r="46" spans="2:23" x14ac:dyDescent="0.25">
      <c r="B46" s="292"/>
      <c r="C46" s="88">
        <v>1</v>
      </c>
      <c r="D46" t="s">
        <v>129</v>
      </c>
      <c r="E46" s="91"/>
      <c r="F46" s="10" t="s">
        <v>148</v>
      </c>
      <c r="G46" s="4" t="s">
        <v>384</v>
      </c>
      <c r="H46" t="s">
        <v>72</v>
      </c>
      <c r="I46" t="s">
        <v>67</v>
      </c>
      <c r="J46" t="s">
        <v>68</v>
      </c>
      <c r="K46" t="s">
        <v>69</v>
      </c>
      <c r="L46" t="s">
        <v>70</v>
      </c>
      <c r="M46" t="s">
        <v>71</v>
      </c>
      <c r="N46" t="s">
        <v>66</v>
      </c>
      <c r="O46" t="s">
        <v>62</v>
      </c>
      <c r="P46" t="s">
        <v>60</v>
      </c>
      <c r="Q46" t="s">
        <v>64</v>
      </c>
      <c r="R46" t="s">
        <v>65</v>
      </c>
    </row>
    <row r="47" spans="2:23" x14ac:dyDescent="0.25">
      <c r="B47" s="292"/>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92"/>
      <c r="C48" s="88">
        <v>3</v>
      </c>
      <c r="D48" t="s">
        <v>171</v>
      </c>
      <c r="E48" s="91"/>
      <c r="F48" s="93" t="s">
        <v>351</v>
      </c>
      <c r="G48" s="93" t="s">
        <v>383</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93"/>
      <c r="C49" s="95">
        <v>4</v>
      </c>
      <c r="D49" s="96" t="s">
        <v>394</v>
      </c>
      <c r="E49" s="97"/>
      <c r="F49" s="115" t="s">
        <v>443</v>
      </c>
      <c r="G49" s="99" t="s">
        <v>444</v>
      </c>
      <c r="H49" s="99" t="s">
        <v>445</v>
      </c>
      <c r="I49" s="99" t="s">
        <v>446</v>
      </c>
      <c r="J49" s="99" t="s">
        <v>447</v>
      </c>
      <c r="K49" s="99" t="s">
        <v>448</v>
      </c>
      <c r="L49" s="99" t="s">
        <v>449</v>
      </c>
      <c r="M49" s="99" t="s">
        <v>450</v>
      </c>
      <c r="N49" s="99" t="s">
        <v>451</v>
      </c>
      <c r="O49" s="112" t="s">
        <v>452</v>
      </c>
      <c r="P49" s="96" t="s">
        <v>382</v>
      </c>
      <c r="Q49" s="96" t="s">
        <v>112</v>
      </c>
      <c r="R49" s="96" t="s">
        <v>217</v>
      </c>
    </row>
    <row r="50" spans="2:18" ht="13.8" thickBot="1" x14ac:dyDescent="0.3">
      <c r="F50" s="4"/>
      <c r="H50" s="4"/>
      <c r="I50" s="4"/>
      <c r="J50" s="4"/>
      <c r="K50" s="4"/>
      <c r="L50" s="4"/>
      <c r="M50" s="4"/>
      <c r="N50" s="4"/>
    </row>
    <row r="51" spans="2:18" x14ac:dyDescent="0.25">
      <c r="B51" s="291" t="s">
        <v>154</v>
      </c>
      <c r="C51" s="89">
        <f>Feuil1!$E$155</f>
        <v>1</v>
      </c>
      <c r="D51" s="9" t="s">
        <v>131</v>
      </c>
      <c r="E51" s="90"/>
      <c r="F51" s="9" t="str">
        <f>LOOKUP($C$51,$C$53:$C$56,F53:F56)</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G51" s="9" t="str">
        <f>LOOKUP($C$51,$C$53:$C$56,G53:G56)</f>
        <v>Lu et accepté:</v>
      </c>
      <c r="H51" s="9" t="str">
        <f>LOOKUP($C$51,$C$53:$C$56,H53:H56)</f>
        <v>J'ai lu et j'accepte les conditions ci-dessus</v>
      </c>
      <c r="I51" s="9" t="str">
        <f>LOOKUP($C$51,$C$53:$C$56,I53:I56)</f>
        <v>Je n'accepte pas les conditions ci-dessus</v>
      </c>
      <c r="J51" s="9" t="str">
        <f>LOOKUP($C$51,$C$53:$C$56,J53:J56)</f>
        <v>Nom</v>
      </c>
    </row>
    <row r="52" spans="2:18" x14ac:dyDescent="0.25">
      <c r="B52" s="292"/>
      <c r="E52" s="91"/>
    </row>
    <row r="53" spans="2:18" x14ac:dyDescent="0.25">
      <c r="B53" s="292"/>
      <c r="C53" s="88">
        <v>1</v>
      </c>
      <c r="D53" t="s">
        <v>129</v>
      </c>
      <c r="E53" s="91"/>
      <c r="F53" s="4" t="s">
        <v>165</v>
      </c>
      <c r="G53" t="s">
        <v>164</v>
      </c>
      <c r="H53" t="s">
        <v>155</v>
      </c>
      <c r="I53" t="s">
        <v>156</v>
      </c>
      <c r="J53" t="s">
        <v>157</v>
      </c>
    </row>
    <row r="54" spans="2:18" x14ac:dyDescent="0.25">
      <c r="B54" s="292"/>
      <c r="C54" s="88">
        <v>2</v>
      </c>
      <c r="D54" t="s">
        <v>130</v>
      </c>
      <c r="E54" s="91"/>
      <c r="F54" s="4" t="s">
        <v>160</v>
      </c>
      <c r="G54" t="s">
        <v>163</v>
      </c>
      <c r="H54" s="4" t="s">
        <v>161</v>
      </c>
      <c r="I54" s="4" t="s">
        <v>162</v>
      </c>
      <c r="J54" t="s">
        <v>158</v>
      </c>
    </row>
    <row r="55" spans="2:18" x14ac:dyDescent="0.25">
      <c r="B55" s="292"/>
      <c r="C55" s="88">
        <v>3</v>
      </c>
      <c r="D55" t="s">
        <v>171</v>
      </c>
      <c r="E55" s="91"/>
      <c r="F55" s="92" t="s">
        <v>226</v>
      </c>
      <c r="G55" s="92" t="s">
        <v>227</v>
      </c>
      <c r="H55" s="92" t="s">
        <v>228</v>
      </c>
      <c r="I55" s="92" t="s">
        <v>229</v>
      </c>
      <c r="J55" s="92" t="s">
        <v>230</v>
      </c>
    </row>
    <row r="56" spans="2:18" s="94" customFormat="1" ht="28.2" thickBot="1" x14ac:dyDescent="0.3">
      <c r="B56" s="293"/>
      <c r="C56" s="95">
        <v>4</v>
      </c>
      <c r="D56" s="96" t="s">
        <v>394</v>
      </c>
      <c r="E56" s="97"/>
      <c r="F56" s="116" t="s">
        <v>453</v>
      </c>
      <c r="G56" s="99" t="s">
        <v>454</v>
      </c>
      <c r="H56" s="99" t="s">
        <v>455</v>
      </c>
      <c r="I56" s="112" t="s">
        <v>456</v>
      </c>
      <c r="J56" s="96" t="s">
        <v>392</v>
      </c>
    </row>
    <row r="57" spans="2:18" x14ac:dyDescent="0.25">
      <c r="B57" s="117" t="s">
        <v>282</v>
      </c>
    </row>
    <row r="58" spans="2:18" x14ac:dyDescent="0.25">
      <c r="B58" s="117"/>
    </row>
    <row r="59" spans="2:18" x14ac:dyDescent="0.25">
      <c r="C59" s="89">
        <f>Feuil1!$E$155</f>
        <v>1</v>
      </c>
      <c r="D59" s="9" t="s">
        <v>131</v>
      </c>
      <c r="F59" t="str">
        <f>LOOKUP($C$59,$C$61:$C$64,F61:F64)</f>
        <v>IRC 2019</v>
      </c>
      <c r="G59" t="str">
        <f>LOOKUP($C$59,$C$61:$C$64,G61:G64)</f>
        <v>NOUVEAU en 2020</v>
      </c>
      <c r="H59" t="str">
        <f t="shared" ref="H59:N59" si="7">LOOKUP($C$59,$C$61:$C$64,H61:H64)</f>
        <v>• IRC 21.6.1: nombre de spinnakers embarqués En Course</v>
      </c>
      <c r="I59" t="str">
        <f t="shared" si="7"/>
        <v>La Règle IRC 2019 adapte le TCC selon le nombre de spinnakers embarqués En Course, même lorsque ce nombre est inférieur à 3.</v>
      </c>
      <c r="J59" t="str">
        <f t="shared" si="7"/>
        <v>• IRC 21.1.6 b) : Système(s) de réglage de l'étai avant En Course</v>
      </c>
      <c r="K59" t="str">
        <f t="shared" si="7"/>
        <v>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v>
      </c>
      <c r="L59" t="str">
        <f t="shared" si="7"/>
        <v>Traitement de vos données personnelles</v>
      </c>
      <c r="M59" t="str">
        <f t="shared" si="7"/>
        <v>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v>
      </c>
      <c r="N59" t="str">
        <f t="shared" si="7"/>
        <v>Cependant, nous souhaiterions vous adresser occasionnellement par courriel des lettres d'actualité, offres ou promotions émanant du Pôle Course du YC France ou de ses partenaires. Si vous acceptez de recevoir de telles communications, merci de cocher la case ci-contre.</v>
      </c>
    </row>
    <row r="61" spans="2:18" x14ac:dyDescent="0.25">
      <c r="C61" s="88">
        <v>1</v>
      </c>
      <c r="D61" t="s">
        <v>129</v>
      </c>
      <c r="F61" s="4" t="s">
        <v>283</v>
      </c>
      <c r="G61" s="4" t="s">
        <v>279</v>
      </c>
      <c r="H61" s="4" t="s">
        <v>260</v>
      </c>
      <c r="I61" s="64" t="s">
        <v>261</v>
      </c>
      <c r="J61" s="4" t="s">
        <v>263</v>
      </c>
      <c r="K61" s="4" t="s">
        <v>266</v>
      </c>
      <c r="L61" s="4" t="s">
        <v>271</v>
      </c>
      <c r="M61" s="4" t="s">
        <v>495</v>
      </c>
      <c r="N61" s="4" t="s">
        <v>498</v>
      </c>
    </row>
    <row r="62" spans="2:18" x14ac:dyDescent="0.25">
      <c r="C62" s="88">
        <v>2</v>
      </c>
      <c r="D62" t="s">
        <v>130</v>
      </c>
      <c r="F62" s="4" t="s">
        <v>283</v>
      </c>
      <c r="G62" s="4" t="s">
        <v>280</v>
      </c>
      <c r="H62" s="4" t="s">
        <v>258</v>
      </c>
      <c r="I62" s="4" t="s">
        <v>262</v>
      </c>
      <c r="J62" s="4" t="s">
        <v>264</v>
      </c>
      <c r="K62" s="4" t="s">
        <v>267</v>
      </c>
      <c r="L62" s="4" t="s">
        <v>273</v>
      </c>
      <c r="M62" s="4" t="s">
        <v>496</v>
      </c>
      <c r="N62" s="4" t="s">
        <v>499</v>
      </c>
    </row>
    <row r="63" spans="2:18" x14ac:dyDescent="0.25">
      <c r="C63" s="88">
        <v>3</v>
      </c>
      <c r="D63" t="s">
        <v>171</v>
      </c>
      <c r="F63" s="4" t="s">
        <v>283</v>
      </c>
      <c r="G63" s="4" t="s">
        <v>281</v>
      </c>
      <c r="H63" s="4" t="s">
        <v>259</v>
      </c>
      <c r="I63" s="4" t="s">
        <v>277</v>
      </c>
      <c r="J63" s="4" t="s">
        <v>265</v>
      </c>
      <c r="K63" t="s">
        <v>275</v>
      </c>
      <c r="L63" s="4" t="s">
        <v>272</v>
      </c>
      <c r="M63" s="4" t="s">
        <v>497</v>
      </c>
      <c r="N63" s="4" t="s">
        <v>500</v>
      </c>
    </row>
    <row r="64" spans="2:18" s="94" customFormat="1" ht="43.2" x14ac:dyDescent="0.25">
      <c r="C64" s="95">
        <v>4</v>
      </c>
      <c r="D64" s="96" t="s">
        <v>394</v>
      </c>
      <c r="E64" s="97"/>
      <c r="F64" s="110" t="s">
        <v>297</v>
      </c>
      <c r="G64" s="99" t="s">
        <v>298</v>
      </c>
      <c r="H64" s="99"/>
      <c r="I64" s="99"/>
      <c r="J64" s="99"/>
      <c r="K64" s="99"/>
      <c r="L64" s="99" t="s">
        <v>469</v>
      </c>
      <c r="M64" s="99" t="s">
        <v>470</v>
      </c>
      <c r="N64" s="99" t="s">
        <v>471</v>
      </c>
      <c r="O64" s="112"/>
      <c r="P64" s="98"/>
      <c r="Q64" s="96"/>
      <c r="R64" s="96"/>
    </row>
    <row r="66" spans="2:12" x14ac:dyDescent="0.25">
      <c r="B66" s="118" t="s">
        <v>296</v>
      </c>
    </row>
    <row r="67" spans="2:12" x14ac:dyDescent="0.25">
      <c r="B67" s="119"/>
      <c r="C67" s="89">
        <f>Feuil1!$E$155</f>
        <v>1</v>
      </c>
      <c r="D67" s="9" t="s">
        <v>131</v>
      </c>
      <c r="F67" t="str">
        <f>LOOKUP($C$67,$C$69:$C$72,F69:F72)</f>
        <v>NOUVEAU depuis 2021</v>
      </c>
    </row>
    <row r="68" spans="2:12" x14ac:dyDescent="0.25">
      <c r="B68" s="119"/>
    </row>
    <row r="69" spans="2:12" x14ac:dyDescent="0.25">
      <c r="B69" s="119"/>
      <c r="C69" s="88">
        <v>1</v>
      </c>
      <c r="D69" t="s">
        <v>129</v>
      </c>
      <c r="F69" s="4" t="s">
        <v>489</v>
      </c>
    </row>
    <row r="70" spans="2:12" x14ac:dyDescent="0.25">
      <c r="B70" s="119"/>
      <c r="C70" s="88">
        <v>2</v>
      </c>
      <c r="D70" t="s">
        <v>130</v>
      </c>
      <c r="F70" s="4" t="s">
        <v>490</v>
      </c>
    </row>
    <row r="71" spans="2:12" x14ac:dyDescent="0.25">
      <c r="B71" s="119"/>
      <c r="C71" s="88">
        <v>3</v>
      </c>
      <c r="D71" t="s">
        <v>171</v>
      </c>
      <c r="F71" s="4" t="s">
        <v>491</v>
      </c>
    </row>
    <row r="72" spans="2:12" x14ac:dyDescent="0.25">
      <c r="B72" s="120"/>
      <c r="C72" s="95">
        <v>4</v>
      </c>
      <c r="D72" s="96" t="s">
        <v>394</v>
      </c>
      <c r="E72" s="94"/>
      <c r="F72" s="94" t="s">
        <v>284</v>
      </c>
    </row>
    <row r="73" spans="2:12" ht="13.8" thickBot="1" x14ac:dyDescent="0.3">
      <c r="B73" s="119"/>
    </row>
    <row r="74" spans="2:12" ht="13.2" customHeight="1" x14ac:dyDescent="0.25">
      <c r="B74" s="288" t="s">
        <v>256</v>
      </c>
      <c r="C74" s="89">
        <f>Feuil1!$E$155</f>
        <v>1</v>
      </c>
      <c r="D74" s="9" t="s">
        <v>131</v>
      </c>
      <c r="E74" s="90"/>
      <c r="F74" s="9" t="str">
        <f>LOOKUP($C$74,$C$76:$C$79,F76:F79)</f>
        <v>Bateaux équipés d'appendices sustentateurs</v>
      </c>
      <c r="G74" s="9" t="str">
        <f t="shared" ref="G74:L74" si="8">LOOKUP($C$74,$C$76:$C$79,G76:G79)</f>
        <v>Votre bateau est-il équipé d'appendice(s) qui crée de la portance ?</v>
      </c>
      <c r="H74" s="9" t="str">
        <f t="shared" si="8"/>
        <v>&lt;à préciser&gt;</v>
      </c>
      <c r="I74" s="9" t="str">
        <f t="shared" si="8"/>
        <v>Oui</v>
      </c>
      <c r="J74" s="9" t="str">
        <f t="shared" si="8"/>
        <v>Non</v>
      </c>
      <c r="K74" s="9" t="str">
        <f>LOOKUP($C$74,$C$76:$C$79,K76:K79)</f>
        <v>Si oui, le Centre de Calcul vous contactera pour une demande d'information et de mesures supplémentaires.</v>
      </c>
      <c r="L74" s="9" t="str">
        <f t="shared" si="8"/>
        <v>Voir Règle IRC - Annexe F "Appendices Sustentateurs"</v>
      </c>
    </row>
    <row r="75" spans="2:12" x14ac:dyDescent="0.25">
      <c r="B75" s="289"/>
      <c r="E75" s="91"/>
    </row>
    <row r="76" spans="2:12" x14ac:dyDescent="0.25">
      <c r="B76" s="289"/>
      <c r="C76" s="88">
        <v>1</v>
      </c>
      <c r="D76" t="s">
        <v>129</v>
      </c>
      <c r="E76" s="91"/>
      <c r="F76" s="4" t="s">
        <v>342</v>
      </c>
      <c r="G76" s="4" t="s">
        <v>350</v>
      </c>
      <c r="H76" t="s">
        <v>60</v>
      </c>
      <c r="I76" t="s">
        <v>65</v>
      </c>
      <c r="J76" t="s">
        <v>64</v>
      </c>
      <c r="K76" t="s">
        <v>257</v>
      </c>
      <c r="L76" s="4" t="s">
        <v>485</v>
      </c>
    </row>
    <row r="77" spans="2:12" x14ac:dyDescent="0.25">
      <c r="B77" s="289"/>
      <c r="C77" s="88">
        <v>2</v>
      </c>
      <c r="D77" t="s">
        <v>130</v>
      </c>
      <c r="E77" s="91"/>
      <c r="F77" s="4" t="s">
        <v>343</v>
      </c>
      <c r="G77" s="4" t="s">
        <v>412</v>
      </c>
      <c r="H77" t="s">
        <v>111</v>
      </c>
      <c r="I77" t="s">
        <v>113</v>
      </c>
      <c r="J77" t="s">
        <v>112</v>
      </c>
      <c r="K77" s="4" t="s">
        <v>344</v>
      </c>
      <c r="L77" s="4" t="s">
        <v>486</v>
      </c>
    </row>
    <row r="78" spans="2:12" x14ac:dyDescent="0.25">
      <c r="B78" s="289"/>
      <c r="C78" s="88">
        <v>3</v>
      </c>
      <c r="D78" t="s">
        <v>171</v>
      </c>
      <c r="E78" s="91"/>
      <c r="F78" s="121" t="s">
        <v>393</v>
      </c>
      <c r="G78" s="122" t="s">
        <v>413</v>
      </c>
      <c r="H78" s="92" t="s">
        <v>186</v>
      </c>
      <c r="I78" s="92" t="s">
        <v>217</v>
      </c>
      <c r="J78" s="92" t="s">
        <v>112</v>
      </c>
      <c r="K78" s="123" t="s">
        <v>276</v>
      </c>
      <c r="L78" s="4" t="s">
        <v>487</v>
      </c>
    </row>
    <row r="79" spans="2:12" s="94" customFormat="1" ht="15" thickBot="1" x14ac:dyDescent="0.3">
      <c r="B79" s="290"/>
      <c r="C79" s="95">
        <v>4</v>
      </c>
      <c r="D79" s="96" t="s">
        <v>394</v>
      </c>
      <c r="E79" s="96"/>
      <c r="F79" s="98" t="s">
        <v>457</v>
      </c>
      <c r="G79" s="99" t="s">
        <v>458</v>
      </c>
      <c r="H79" s="99" t="s">
        <v>459</v>
      </c>
      <c r="I79" s="94" t="s">
        <v>217</v>
      </c>
      <c r="J79" s="96" t="s">
        <v>112</v>
      </c>
      <c r="K79" s="124" t="s">
        <v>460</v>
      </c>
      <c r="L79" s="124" t="s">
        <v>488</v>
      </c>
    </row>
    <row r="80" spans="2:12" x14ac:dyDescent="0.25">
      <c r="B80" s="119"/>
    </row>
    <row r="81" spans="2:7" ht="13.8" thickBot="1" x14ac:dyDescent="0.3">
      <c r="B81" s="119"/>
    </row>
    <row r="82" spans="2:7" x14ac:dyDescent="0.25">
      <c r="B82" s="288" t="s">
        <v>352</v>
      </c>
      <c r="C82" s="89">
        <f>Feuil1!$E$155</f>
        <v>1</v>
      </c>
      <c r="D82" s="9" t="s">
        <v>131</v>
      </c>
      <c r="F82" t="str">
        <f>LOOKUP($C$82,$C$84:$C$87,F84:F87)</f>
        <v>FSA calculé</v>
      </c>
      <c r="G82" t="str">
        <f>LOOKUP($C$82,$C$84:$C$87,G84:G87)</f>
        <v>STLFHmax calculé</v>
      </c>
    </row>
    <row r="83" spans="2:7" x14ac:dyDescent="0.25">
      <c r="B83" s="289"/>
    </row>
    <row r="84" spans="2:7" x14ac:dyDescent="0.25">
      <c r="B84" s="289"/>
      <c r="C84" s="88">
        <v>1</v>
      </c>
      <c r="D84" t="s">
        <v>129</v>
      </c>
      <c r="F84" s="4" t="s">
        <v>293</v>
      </c>
      <c r="G84" s="4" t="s">
        <v>294</v>
      </c>
    </row>
    <row r="85" spans="2:7" x14ac:dyDescent="0.25">
      <c r="B85" s="289"/>
      <c r="C85" s="88">
        <v>2</v>
      </c>
      <c r="D85" t="s">
        <v>130</v>
      </c>
      <c r="F85" s="4" t="s">
        <v>345</v>
      </c>
      <c r="G85" s="4" t="s">
        <v>347</v>
      </c>
    </row>
    <row r="86" spans="2:7" x14ac:dyDescent="0.25">
      <c r="B86" s="289"/>
      <c r="C86" s="88">
        <v>3</v>
      </c>
      <c r="D86" t="s">
        <v>171</v>
      </c>
      <c r="F86" s="93" t="s">
        <v>346</v>
      </c>
      <c r="G86" s="4" t="s">
        <v>348</v>
      </c>
    </row>
    <row r="87" spans="2:7" ht="13.8" thickBot="1" x14ac:dyDescent="0.3">
      <c r="B87" s="290"/>
      <c r="C87" s="95">
        <v>4</v>
      </c>
      <c r="D87" s="96" t="s">
        <v>394</v>
      </c>
      <c r="E87" s="96"/>
      <c r="F87" s="94" t="s">
        <v>385</v>
      </c>
      <c r="G87" s="94" t="s">
        <v>386</v>
      </c>
    </row>
    <row r="88" spans="2:7" x14ac:dyDescent="0.25">
      <c r="B88" s="119"/>
    </row>
    <row r="89" spans="2:7" x14ac:dyDescent="0.25">
      <c r="B89" s="119"/>
      <c r="C89" s="88">
        <v>4</v>
      </c>
      <c r="D89" s="9" t="s">
        <v>131</v>
      </c>
      <c r="F89" t="str">
        <f>LOOKUP($C$82,$C$84:$C$87,F91:F94)</f>
        <v>IRC2021 - Définitions : FSHW&lt;62.5%FSFL = Cette voile n'est pas un Génois volant !</v>
      </c>
      <c r="G89" t="str">
        <f>LOOKUP($C$82,$C$84:$C$87,G91:G94)</f>
        <v>IRC2021 - Définitions: ASHW&lt;75%ASFL = Cette voile n'est pas un spinnaker !</v>
      </c>
    </row>
    <row r="90" spans="2:7" x14ac:dyDescent="0.25">
      <c r="B90" s="119"/>
    </row>
    <row r="91" spans="2:7" x14ac:dyDescent="0.25">
      <c r="B91" s="119"/>
      <c r="C91" s="88">
        <v>1</v>
      </c>
      <c r="D91" t="s">
        <v>129</v>
      </c>
      <c r="F91" s="4" t="s">
        <v>461</v>
      </c>
      <c r="G91" s="4" t="s">
        <v>465</v>
      </c>
    </row>
    <row r="92" spans="2:7" x14ac:dyDescent="0.25">
      <c r="B92" s="119"/>
      <c r="C92" s="88">
        <v>2</v>
      </c>
      <c r="D92" t="s">
        <v>130</v>
      </c>
      <c r="F92" s="4" t="s">
        <v>462</v>
      </c>
      <c r="G92" s="4" t="s">
        <v>466</v>
      </c>
    </row>
    <row r="93" spans="2:7" x14ac:dyDescent="0.25">
      <c r="B93" s="119"/>
      <c r="C93" s="88">
        <v>3</v>
      </c>
      <c r="D93" t="s">
        <v>171</v>
      </c>
      <c r="F93" s="4" t="s">
        <v>463</v>
      </c>
      <c r="G93" s="4" t="s">
        <v>467</v>
      </c>
    </row>
    <row r="94" spans="2:7" x14ac:dyDescent="0.25">
      <c r="B94" s="119"/>
      <c r="C94" s="88">
        <v>4</v>
      </c>
      <c r="D94" s="96" t="s">
        <v>394</v>
      </c>
      <c r="F94" s="94" t="s">
        <v>464</v>
      </c>
      <c r="G94" s="94" t="s">
        <v>468</v>
      </c>
    </row>
  </sheetData>
  <sheetProtection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A167F211-5FAA-4986-8C96-A850EEEDA2A1}">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2788D1-E564-4C67-8D9E-0806AF428FB3}">
  <ds:schemaRefs>
    <ds:schemaRef ds:uri="http://schemas.microsoft.com/sharepoint/v3/contenttype/forms"/>
  </ds:schemaRefs>
</ds:datastoreItem>
</file>

<file path=customXml/itemProps2.xml><?xml version="1.0" encoding="utf-8"?>
<ds:datastoreItem xmlns:ds="http://schemas.openxmlformats.org/officeDocument/2006/customXml" ds:itemID="{6C52F8B0-D470-4387-BE81-9F7A12CAE211}"/>
</file>

<file path=customXml/itemProps3.xml><?xml version="1.0" encoding="utf-8"?>
<ds:datastoreItem xmlns:ds="http://schemas.openxmlformats.org/officeDocument/2006/customXml" ds:itemID="{651C66C1-4734-4B6C-9150-18D0BF79848B}">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2026-01-06T11:37:38Z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